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\Desktop\лето 2023\с 01.09.2023\23.02.04\"/>
    </mc:Choice>
  </mc:AlternateContent>
  <xr:revisionPtr revIDLastSave="0" documentId="13_ncr:1_{3FB9E24E-DDE1-42D9-BF6C-199996540087}" xr6:coauthVersionLast="45" xr6:coauthVersionMax="45" xr10:uidLastSave="{00000000-0000-0000-0000-000000000000}"/>
  <bookViews>
    <workbookView xWindow="4180" yWindow="4180" windowWidth="32070" windowHeight="17170" xr2:uid="{00000000-000D-0000-FFFF-FFFF00000000}"/>
  </bookViews>
  <sheets>
    <sheet name="Лист1" sheetId="1" r:id="rId1"/>
  </sheets>
  <definedNames>
    <definedName name="_xlnm.Print_Area" localSheetId="0">Лист1!$A$1:$T$92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4" i="1" l="1"/>
  <c r="I34" i="1"/>
  <c r="J34" i="1"/>
  <c r="K34" i="1"/>
  <c r="L34" i="1"/>
  <c r="M34" i="1"/>
  <c r="N34" i="1"/>
  <c r="O34" i="1"/>
  <c r="P34" i="1"/>
  <c r="Q34" i="1"/>
  <c r="R34" i="1"/>
  <c r="S34" i="1"/>
  <c r="T34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F25" i="1"/>
  <c r="G7" i="1"/>
  <c r="I7" i="1"/>
  <c r="J7" i="1"/>
  <c r="K7" i="1"/>
  <c r="L7" i="1"/>
  <c r="M7" i="1"/>
  <c r="N7" i="1"/>
  <c r="O7" i="1"/>
  <c r="P7" i="1"/>
  <c r="Q7" i="1"/>
  <c r="R7" i="1"/>
  <c r="S7" i="1"/>
  <c r="T7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F22" i="1"/>
  <c r="G17" i="1"/>
  <c r="I17" i="1"/>
  <c r="J17" i="1"/>
  <c r="K17" i="1"/>
  <c r="L17" i="1"/>
  <c r="M17" i="1"/>
  <c r="N17" i="1"/>
  <c r="O17" i="1"/>
  <c r="P17" i="1"/>
  <c r="Q17" i="1"/>
  <c r="R17" i="1"/>
  <c r="S17" i="1"/>
  <c r="T17" i="1"/>
  <c r="G8" i="1"/>
  <c r="I8" i="1"/>
  <c r="J8" i="1"/>
  <c r="K8" i="1"/>
  <c r="L8" i="1"/>
  <c r="M8" i="1"/>
  <c r="N8" i="1"/>
  <c r="O8" i="1"/>
  <c r="P8" i="1"/>
  <c r="Q8" i="1"/>
  <c r="R8" i="1"/>
  <c r="S8" i="1"/>
  <c r="T8" i="1"/>
  <c r="H74" i="1" l="1"/>
  <c r="F74" i="1" s="1"/>
  <c r="H81" i="1" l="1"/>
  <c r="F81" i="1" s="1"/>
  <c r="G72" i="1" l="1"/>
  <c r="J72" i="1"/>
  <c r="K72" i="1"/>
  <c r="M72" i="1"/>
  <c r="N72" i="1"/>
  <c r="Q72" i="1"/>
  <c r="R72" i="1"/>
  <c r="S72" i="1"/>
  <c r="G48" i="1"/>
  <c r="I48" i="1"/>
  <c r="J48" i="1"/>
  <c r="K48" i="1"/>
  <c r="L48" i="1"/>
  <c r="M48" i="1"/>
  <c r="N48" i="1"/>
  <c r="O48" i="1"/>
  <c r="P48" i="1"/>
  <c r="Q48" i="1"/>
  <c r="R48" i="1"/>
  <c r="S48" i="1"/>
  <c r="T48" i="1"/>
  <c r="F48" i="1"/>
  <c r="G59" i="1" l="1"/>
  <c r="J59" i="1"/>
  <c r="K59" i="1"/>
  <c r="L59" i="1"/>
  <c r="M59" i="1"/>
  <c r="N59" i="1"/>
  <c r="O59" i="1"/>
  <c r="P59" i="1"/>
  <c r="R59" i="1"/>
  <c r="S59" i="1"/>
  <c r="T59" i="1"/>
  <c r="Q59" i="1"/>
  <c r="H61" i="1"/>
  <c r="F61" i="1" s="1"/>
  <c r="G53" i="1"/>
  <c r="J53" i="1"/>
  <c r="K53" i="1"/>
  <c r="L53" i="1"/>
  <c r="M53" i="1"/>
  <c r="N53" i="1"/>
  <c r="O53" i="1"/>
  <c r="P53" i="1"/>
  <c r="Q53" i="1"/>
  <c r="R53" i="1"/>
  <c r="S53" i="1"/>
  <c r="T53" i="1"/>
  <c r="H60" i="1"/>
  <c r="F60" i="1" s="1"/>
  <c r="F59" i="1" l="1"/>
  <c r="I59" i="1"/>
  <c r="H59" i="1"/>
  <c r="G68" i="1" l="1"/>
  <c r="I68" i="1"/>
  <c r="K68" i="1"/>
  <c r="L68" i="1"/>
  <c r="L82" i="1" s="1"/>
  <c r="M68" i="1"/>
  <c r="N68" i="1"/>
  <c r="O68" i="1"/>
  <c r="P68" i="1"/>
  <c r="Q68" i="1"/>
  <c r="S68" i="1"/>
  <c r="T68" i="1"/>
  <c r="H56" i="1"/>
  <c r="F56" i="1" s="1"/>
  <c r="H64" i="1"/>
  <c r="F64" i="1" s="1"/>
  <c r="F65" i="1"/>
  <c r="H58" i="1"/>
  <c r="F62" i="1"/>
  <c r="H63" i="1"/>
  <c r="H54" i="1"/>
  <c r="F54" i="1" s="1"/>
  <c r="I57" i="1"/>
  <c r="H57" i="1" s="1"/>
  <c r="F57" i="1" s="1"/>
  <c r="H36" i="1"/>
  <c r="H37" i="1"/>
  <c r="F37" i="1" s="1"/>
  <c r="H38" i="1"/>
  <c r="F38" i="1" s="1"/>
  <c r="H39" i="1"/>
  <c r="F39" i="1" s="1"/>
  <c r="H40" i="1"/>
  <c r="F40" i="1" s="1"/>
  <c r="H41" i="1"/>
  <c r="F41" i="1" s="1"/>
  <c r="H42" i="1"/>
  <c r="F42" i="1" s="1"/>
  <c r="H43" i="1"/>
  <c r="F43" i="1" s="1"/>
  <c r="H44" i="1"/>
  <c r="F44" i="1" s="1"/>
  <c r="H45" i="1"/>
  <c r="F45" i="1" s="1"/>
  <c r="I35" i="1"/>
  <c r="H35" i="1" s="1"/>
  <c r="F35" i="1" s="1"/>
  <c r="O35" i="1"/>
  <c r="J69" i="1"/>
  <c r="J68" i="1" s="1"/>
  <c r="R69" i="1"/>
  <c r="R68" i="1" s="1"/>
  <c r="F36" i="1" l="1"/>
  <c r="F34" i="1" s="1"/>
  <c r="H34" i="1"/>
  <c r="F58" i="1"/>
  <c r="T83" i="1" l="1"/>
  <c r="S83" i="1"/>
  <c r="I55" i="1" l="1"/>
  <c r="G52" i="1"/>
  <c r="H69" i="1"/>
  <c r="H68" i="1" s="1"/>
  <c r="G47" i="1"/>
  <c r="R44" i="1"/>
  <c r="P37" i="1"/>
  <c r="F75" i="1"/>
  <c r="H55" i="1" l="1"/>
  <c r="I53" i="1"/>
  <c r="F69" i="1"/>
  <c r="F68" i="1" s="1"/>
  <c r="F55" i="1" l="1"/>
  <c r="F53" i="1" s="1"/>
  <c r="H53" i="1"/>
  <c r="H52" i="1" s="1"/>
  <c r="G46" i="1"/>
  <c r="I52" i="1"/>
  <c r="J52" i="1"/>
  <c r="L52" i="1"/>
  <c r="L46" i="1" s="1"/>
  <c r="M52" i="1"/>
  <c r="N52" i="1"/>
  <c r="O52" i="1"/>
  <c r="P52" i="1"/>
  <c r="Q52" i="1"/>
  <c r="R52" i="1"/>
  <c r="S52" i="1"/>
  <c r="T52" i="1"/>
  <c r="K52" i="1"/>
  <c r="K46" i="1" s="1"/>
  <c r="T74" i="1"/>
  <c r="T88" i="1" s="1"/>
  <c r="I74" i="1"/>
  <c r="J74" i="1"/>
  <c r="K74" i="1"/>
  <c r="L74" i="1"/>
  <c r="M74" i="1"/>
  <c r="M88" i="1" s="1"/>
  <c r="N74" i="1"/>
  <c r="N88" i="1" s="1"/>
  <c r="O74" i="1"/>
  <c r="O88" i="1" s="1"/>
  <c r="P74" i="1"/>
  <c r="P88" i="1" s="1"/>
  <c r="Q88" i="1"/>
  <c r="S74" i="1"/>
  <c r="S88" i="1" s="1"/>
  <c r="M89" i="1" l="1"/>
  <c r="N89" i="1"/>
  <c r="O89" i="1"/>
  <c r="Q89" i="1"/>
  <c r="S89" i="1"/>
  <c r="F85" i="1"/>
  <c r="N31" i="1"/>
  <c r="O31" i="1"/>
  <c r="P31" i="1"/>
  <c r="Q31" i="1"/>
  <c r="R31" i="1"/>
  <c r="S31" i="1"/>
  <c r="T31" i="1"/>
  <c r="M31" i="1"/>
  <c r="I31" i="1"/>
  <c r="J31" i="1"/>
  <c r="G31" i="1"/>
  <c r="H71" i="1" l="1"/>
  <c r="F71" i="1" s="1"/>
  <c r="I46" i="1"/>
  <c r="J46" i="1"/>
  <c r="I82" i="1" l="1"/>
  <c r="J82" i="1"/>
  <c r="K47" i="1" l="1"/>
  <c r="K82" i="1"/>
  <c r="G82" i="1"/>
  <c r="I47" i="1"/>
  <c r="J47" i="1"/>
  <c r="F83" i="1"/>
  <c r="H50" i="1"/>
  <c r="H48" i="1" s="1"/>
  <c r="H51" i="1"/>
  <c r="F51" i="1"/>
  <c r="H67" i="1" l="1"/>
  <c r="F67" i="1" s="1"/>
  <c r="R89" i="1"/>
  <c r="H46" i="1"/>
  <c r="F33" i="1"/>
  <c r="F27" i="1"/>
  <c r="F28" i="1"/>
  <c r="F29" i="1"/>
  <c r="F30" i="1"/>
  <c r="H19" i="1"/>
  <c r="H20" i="1"/>
  <c r="F20" i="1" s="1"/>
  <c r="H18" i="1"/>
  <c r="H10" i="1"/>
  <c r="H11" i="1"/>
  <c r="F11" i="1" s="1"/>
  <c r="H12" i="1"/>
  <c r="F12" i="1" s="1"/>
  <c r="H13" i="1"/>
  <c r="F13" i="1" s="1"/>
  <c r="H14" i="1"/>
  <c r="F14" i="1" s="1"/>
  <c r="H15" i="1"/>
  <c r="F15" i="1" s="1"/>
  <c r="H16" i="1"/>
  <c r="F16" i="1" s="1"/>
  <c r="H9" i="1"/>
  <c r="T72" i="1"/>
  <c r="T46" i="1" s="1"/>
  <c r="N46" i="1"/>
  <c r="O46" i="1"/>
  <c r="Q46" i="1"/>
  <c r="R46" i="1"/>
  <c r="S46" i="1"/>
  <c r="M46" i="1"/>
  <c r="M86" i="1"/>
  <c r="M95" i="1" s="1"/>
  <c r="F19" i="1" l="1"/>
  <c r="F17" i="1" s="1"/>
  <c r="H17" i="1"/>
  <c r="F10" i="1"/>
  <c r="H8" i="1"/>
  <c r="H7" i="1" s="1"/>
  <c r="N86" i="1"/>
  <c r="N95" i="1" s="1"/>
  <c r="Q95" i="1"/>
  <c r="P46" i="1"/>
  <c r="O86" i="1"/>
  <c r="O95" i="1" s="1"/>
  <c r="R95" i="1"/>
  <c r="P95" i="1"/>
  <c r="S86" i="1"/>
  <c r="S95" i="1" s="1"/>
  <c r="T86" i="1"/>
  <c r="T95" i="1" s="1"/>
  <c r="M47" i="1"/>
  <c r="O47" i="1"/>
  <c r="O87" i="1"/>
  <c r="M82" i="1"/>
  <c r="F18" i="1"/>
  <c r="F32" i="1"/>
  <c r="F31" i="1" s="1"/>
  <c r="H31" i="1"/>
  <c r="T47" i="1"/>
  <c r="R47" i="1"/>
  <c r="P47" i="1"/>
  <c r="N47" i="1"/>
  <c r="N82" i="1"/>
  <c r="F9" i="1"/>
  <c r="F8" i="1" s="1"/>
  <c r="F7" i="1" s="1"/>
  <c r="F23" i="1"/>
  <c r="F26" i="1"/>
  <c r="Q47" i="1"/>
  <c r="S47" i="1"/>
  <c r="F82" i="1" l="1"/>
  <c r="R87" i="1"/>
  <c r="T87" i="1"/>
  <c r="N87" i="1"/>
  <c r="M87" i="1"/>
  <c r="F52" i="1"/>
  <c r="F46" i="1" s="1"/>
  <c r="Q87" i="1" l="1"/>
  <c r="S87" i="1"/>
  <c r="H47" i="1"/>
  <c r="F47" i="1" s="1"/>
  <c r="H82" i="1"/>
  <c r="S82" i="1" l="1"/>
  <c r="T82" i="1"/>
  <c r="P82" i="1"/>
  <c r="O82" i="1"/>
  <c r="Q82" i="1"/>
  <c r="R82" i="1"/>
</calcChain>
</file>

<file path=xl/sharedStrings.xml><?xml version="1.0" encoding="utf-8"?>
<sst xmlns="http://schemas.openxmlformats.org/spreadsheetml/2006/main" count="187" uniqueCount="177">
  <si>
    <t>Индекс</t>
  </si>
  <si>
    <t>Формы промежуточной аттестации</t>
  </si>
  <si>
    <t>Учебная нагрузка студентов, час во взаимодействии с преподавателем</t>
  </si>
  <si>
    <t>Распределение обязательной нагрузки по курсам и семестрам (час. в семестр)</t>
  </si>
  <si>
    <t>Объем учебной нагрузки</t>
  </si>
  <si>
    <t>Самостоятельная  работа студентов</t>
  </si>
  <si>
    <t>Обязательная аудиторная</t>
  </si>
  <si>
    <t>1 курс</t>
  </si>
  <si>
    <t>2 курс</t>
  </si>
  <si>
    <t>3 курс</t>
  </si>
  <si>
    <t>4 курс</t>
  </si>
  <si>
    <t>Теоретическое обучение</t>
  </si>
  <si>
    <t>курсовых работ (проектов)</t>
  </si>
  <si>
    <t>ПА, консультации</t>
  </si>
  <si>
    <t>1 семестр 17 недель</t>
  </si>
  <si>
    <t>2 семестр 22 недели</t>
  </si>
  <si>
    <t>3 семестр 16 недель</t>
  </si>
  <si>
    <t>4 семестр 15 недель</t>
  </si>
  <si>
    <t>5 семестр 16 недель</t>
  </si>
  <si>
    <t>6 семестр 12 недель</t>
  </si>
  <si>
    <t>7 семестр 16 недель</t>
  </si>
  <si>
    <t>8 семестр 4 недели</t>
  </si>
  <si>
    <t>занятий в группах и потоках (лекций, семинаров, уроков и т.п.)</t>
  </si>
  <si>
    <t>занятий в подгруппах (лаб. и практ. занятий)</t>
  </si>
  <si>
    <t>З</t>
  </si>
  <si>
    <t>ДЗ</t>
  </si>
  <si>
    <t>Э</t>
  </si>
  <si>
    <t>О.00</t>
  </si>
  <si>
    <t>Общеобразовательные учебные дисциплины</t>
  </si>
  <si>
    <t>ОУД</t>
  </si>
  <si>
    <t>Общие учебные дисциплины</t>
  </si>
  <si>
    <t>ОУД.01</t>
  </si>
  <si>
    <t xml:space="preserve">Русский язык </t>
  </si>
  <si>
    <t>Родной язык</t>
  </si>
  <si>
    <t>ОУД.02</t>
  </si>
  <si>
    <t>Литература</t>
  </si>
  <si>
    <t>ОУД.03</t>
  </si>
  <si>
    <t>Иностранный язык</t>
  </si>
  <si>
    <t>ОУД.04</t>
  </si>
  <si>
    <t>Математика</t>
  </si>
  <si>
    <t>ОУД.05</t>
  </si>
  <si>
    <t>История</t>
  </si>
  <si>
    <t>ОУД.06</t>
  </si>
  <si>
    <t xml:space="preserve">Физическая культура </t>
  </si>
  <si>
    <t>ОУД.07</t>
  </si>
  <si>
    <t xml:space="preserve">ОБЖ </t>
  </si>
  <si>
    <t>ОУД.08</t>
  </si>
  <si>
    <t>Астрономия</t>
  </si>
  <si>
    <t>Дисциплины по выбору из обязательных предметных областей</t>
  </si>
  <si>
    <t>ОУДп.09</t>
  </si>
  <si>
    <t xml:space="preserve">Информатика  </t>
  </si>
  <si>
    <t>ОУДп.10</t>
  </si>
  <si>
    <t xml:space="preserve">Физика </t>
  </si>
  <si>
    <t>Химия</t>
  </si>
  <si>
    <t>ОУД.12</t>
  </si>
  <si>
    <t xml:space="preserve">Обществознание </t>
  </si>
  <si>
    <t>УД</t>
  </si>
  <si>
    <t>Дополнительные учебные дисциплины</t>
  </si>
  <si>
    <t>УД01</t>
  </si>
  <si>
    <t>Индивидуальный проект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</si>
  <si>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</si>
  <si>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</si>
  <si>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</si>
  <si>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</si>
  <si>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</si>
  <si>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 xml:space="preserve">История </t>
  </si>
  <si>
    <t>ОГСЭ.03</t>
  </si>
  <si>
    <t>Иностранный язык в профессиональной деятельности</t>
  </si>
  <si>
    <t>ОГСЭ.04</t>
  </si>
  <si>
    <t>Физическая культура /адаптационная</t>
  </si>
  <si>
    <t>ОГСЭ.05</t>
  </si>
  <si>
    <t>Психология общения /адаптационная</t>
  </si>
  <si>
    <t>ЕН.00</t>
  </si>
  <si>
    <t>Математический и общий естественнонаучный цикл</t>
  </si>
  <si>
    <t>ЕН.01</t>
  </si>
  <si>
    <t>ЕН.02</t>
  </si>
  <si>
    <t>Информатика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</si>
  <si>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</si>
  <si>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</si>
  <si>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</si>
  <si>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</si>
  <si>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</si>
  <si>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Инженерная графика</t>
  </si>
  <si>
    <t>ОП.02</t>
  </si>
  <si>
    <t>Техническая механика</t>
  </si>
  <si>
    <t>ОП.03</t>
  </si>
  <si>
    <t>Электротехника и электроника</t>
  </si>
  <si>
    <t>ОП.04</t>
  </si>
  <si>
    <t>Материаловедение</t>
  </si>
  <si>
    <t>ОП.05</t>
  </si>
  <si>
    <t>Метрология и стандартизация</t>
  </si>
  <si>
    <t>ОП.06</t>
  </si>
  <si>
    <t>Структура транспортной системы (по отраслям)</t>
  </si>
  <si>
    <t>ОП.07</t>
  </si>
  <si>
    <t>Информационные технологии в профессиональной деятельности</t>
  </si>
  <si>
    <t>ОП.08</t>
  </si>
  <si>
    <t>Правовое обеспечение профессиональной деятельности</t>
  </si>
  <si>
    <t>ОП.09</t>
  </si>
  <si>
    <t xml:space="preserve">Охрана труда </t>
  </si>
  <si>
    <t>ОП.10</t>
  </si>
  <si>
    <t>Безопасность жизнедеятельности</t>
  </si>
  <si>
    <t>ОП.11</t>
  </si>
  <si>
    <t>Правила и безопасность дорожного движения</t>
  </si>
  <si>
    <t>ПМ.00</t>
  </si>
  <si>
    <t>Профессиональные модули</t>
  </si>
  <si>
    <t>ПМ.01</t>
  </si>
  <si>
    <t>Эксплуатация подъемно-транспортных, строительных, дорожных машин и оборудования при строительстве, содержании и ремонте дорог</t>
  </si>
  <si>
    <t>МДК.01.01</t>
  </si>
  <si>
    <t>Техническая эксплуатация дорог и искусственных сооружений</t>
  </si>
  <si>
    <t>МДК.01.02</t>
  </si>
  <si>
    <t>Организация планово-предупредительных работ по текущему содержанию и ремонту дорог и искусственных сооружений с использованием машинных комплексов</t>
  </si>
  <si>
    <t>ПП.01</t>
  </si>
  <si>
    <t>Производственная практика (по профилю специальности)</t>
  </si>
  <si>
    <t>ПМ.02</t>
  </si>
  <si>
    <t>Техническое обслуживание и ремонт подъемно-    транспортных, строительных, дорожных машин и оборудования в стационарных мастерских и на месте выполнения работ</t>
  </si>
  <si>
    <t>МДК.02.01</t>
  </si>
  <si>
    <t>- устройство тракторов</t>
  </si>
  <si>
    <t>- устройство дорожных машин</t>
  </si>
  <si>
    <t>- устройство автомобилей</t>
  </si>
  <si>
    <t xml:space="preserve">- электрооборудование тракторов, автомобилей, подъёмно-транспортных и  дорожных машин. </t>
  </si>
  <si>
    <t>- эксплуатационные материалы</t>
  </si>
  <si>
    <t>МДК.02.02</t>
  </si>
  <si>
    <t xml:space="preserve">Диагностическое и технологическое оборудование по техническому обслуживанию и ремонту подъемно-транспортных, строительных, дорожных машин и оборудования </t>
  </si>
  <si>
    <t>Учебная практика в том числе:</t>
  </si>
  <si>
    <t>- индивидуальное вождение автомобиля</t>
  </si>
  <si>
    <t>ПП.02</t>
  </si>
  <si>
    <t>ПМ.03</t>
  </si>
  <si>
    <t xml:space="preserve">Организация работы первичных трудовых  коллективов </t>
  </si>
  <si>
    <t>МДК.03.01</t>
  </si>
  <si>
    <t>ПП.03</t>
  </si>
  <si>
    <t>ПМ.04</t>
  </si>
  <si>
    <t>Выполнение работ по одной или нескольким профессиям рабочих, должностям служащих</t>
  </si>
  <si>
    <t>МДК.04.01</t>
  </si>
  <si>
    <t>УП.04</t>
  </si>
  <si>
    <t>ПП.04</t>
  </si>
  <si>
    <t>Всего</t>
  </si>
  <si>
    <t>Промежуточная аттестация</t>
  </si>
  <si>
    <t>ПДП</t>
  </si>
  <si>
    <t>Преддипломная практика</t>
  </si>
  <si>
    <t>ИГА.00</t>
  </si>
  <si>
    <r>
      <t xml:space="preserve">Государственная итоговая аттестация 1. Программа базовой подготовки </t>
    </r>
    <r>
      <rPr>
        <sz val="10"/>
        <color theme="1"/>
        <rFont val="Times New Roman"/>
        <family val="1"/>
        <charset val="204"/>
      </rPr>
      <t xml:space="preserve">1.1. Дипломный проект (работа) Выполнение дипломного проекта (работы) с </t>
    </r>
    <r>
      <rPr>
        <u/>
        <sz val="10"/>
        <color theme="1"/>
        <rFont val="Times New Roman"/>
        <family val="1"/>
        <charset val="204"/>
      </rPr>
      <t>16.05</t>
    </r>
    <r>
      <rPr>
        <sz val="10"/>
        <color theme="1"/>
        <rFont val="Times New Roman"/>
        <family val="1"/>
        <charset val="204"/>
      </rPr>
      <t xml:space="preserve"> по </t>
    </r>
    <r>
      <rPr>
        <u/>
        <sz val="10"/>
        <color theme="1"/>
        <rFont val="Times New Roman"/>
        <family val="1"/>
        <charset val="204"/>
      </rPr>
      <t>11.06</t>
    </r>
    <r>
      <rPr>
        <sz val="10"/>
        <color theme="1"/>
        <rFont val="Times New Roman"/>
        <family val="1"/>
        <charset val="204"/>
      </rPr>
      <t xml:space="preserve"> (всего 4 нед.) Защита дипломного проекта (работы) с </t>
    </r>
    <r>
      <rPr>
        <u/>
        <sz val="10"/>
        <color theme="1"/>
        <rFont val="Times New Roman"/>
        <family val="1"/>
        <charset val="204"/>
      </rPr>
      <t>13.06</t>
    </r>
    <r>
      <rPr>
        <sz val="10"/>
        <color theme="1"/>
        <rFont val="Times New Roman"/>
        <family val="1"/>
        <charset val="204"/>
      </rPr>
      <t xml:space="preserve"> по </t>
    </r>
    <r>
      <rPr>
        <u/>
        <sz val="10"/>
        <color theme="1"/>
        <rFont val="Times New Roman"/>
        <family val="1"/>
        <charset val="204"/>
      </rPr>
      <t>30.06</t>
    </r>
    <r>
      <rPr>
        <sz val="10"/>
        <color theme="1"/>
        <rFont val="Times New Roman"/>
        <family val="1"/>
        <charset val="204"/>
      </rPr>
      <t xml:space="preserve"> (всего 2 нед.)</t>
    </r>
  </si>
  <si>
    <t>дисциплин и МДК</t>
  </si>
  <si>
    <t>учебной практики</t>
  </si>
  <si>
    <t>производственная практика / преддипломная   практика</t>
  </si>
  <si>
    <t>экзаменов</t>
  </si>
  <si>
    <t>дифф. зачетов</t>
  </si>
  <si>
    <t>зачётов</t>
  </si>
  <si>
    <t>Организация работы и управление подразделением организации (менеджмент)</t>
  </si>
  <si>
    <t>занятий всего</t>
  </si>
  <si>
    <t>Наименование циклов, разделов, дисциплин,профессиональных модулей, МДК, практик</t>
  </si>
  <si>
    <t>8 кэ</t>
  </si>
  <si>
    <t>Устройство автомобилей, тракторов их составных частей</t>
  </si>
  <si>
    <t>МДК.02.03</t>
  </si>
  <si>
    <t>МДК.02.04</t>
  </si>
  <si>
    <t>МДК.02.05</t>
  </si>
  <si>
    <t>МДК.02.06</t>
  </si>
  <si>
    <t>Ремонт подъёмно-транспортных, строительных, дорожных машин и оборудования</t>
  </si>
  <si>
    <t xml:space="preserve">Организация технического обслуживания и текущего ремонта подъемно-транспортных, строительных, дорожных машин и оборудования </t>
  </si>
  <si>
    <t>Устройство подъемно-транспортных, строительных, дорожных машин и оборудования</t>
  </si>
  <si>
    <t>Особенности устройства импортных строительных дорожных машин</t>
  </si>
  <si>
    <t>6 кэ</t>
  </si>
  <si>
    <t xml:space="preserve"> - слесарное дело</t>
  </si>
  <si>
    <t>УД 02</t>
  </si>
  <si>
    <t>ОУД.11</t>
  </si>
  <si>
    <t>МДК 04.02</t>
  </si>
  <si>
    <t>Эксплуатация и технология выполнения работ кранами</t>
  </si>
  <si>
    <t>Выполнение работ по профессии слесарь по ремонту дорожно-строительных машин и тракторов</t>
  </si>
  <si>
    <t xml:space="preserve">            </t>
  </si>
  <si>
    <t xml:space="preserve"> Госудасртвенная итоговая аттестация</t>
  </si>
  <si>
    <t>252/144</t>
  </si>
  <si>
    <t>- устройство  подъемно-транспортных машин     E754</t>
  </si>
  <si>
    <t>4кэ</t>
  </si>
  <si>
    <t>7кэ</t>
  </si>
  <si>
    <t>- вождение на тракторной технике</t>
  </si>
  <si>
    <t>УП 03</t>
  </si>
  <si>
    <t>60*/36</t>
  </si>
  <si>
    <t>УП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</si>
</sst>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5"/>
  <sheetViews>
    <sheetView tabSelected="1" zoomScale="130" zoomScaleNormal="130" zoomScaleSheetLayoutView="85" workbookViewId="0">
      <pane xSplit="1" ySplit="5" topLeftCell="B60" activePane="bottomRight" state="frozen"/>
      <selection pane="topRight" activeCell="B1" sqref="B1"/>
      <selection pane="bottomLeft" activeCell="A6" sqref="A6"/>
      <selection pane="bottomRight" activeCell="K66" sqref="K66"/>
    </sheetView>
  </sheetViews>
  <sheetFormatPr defaultRowHeight="14.5" x14ac:dyDescent="0.35"/>
  <cols>
    <col min="1" max="1" width="11.1796875" customWidth="1"/>
    <col min="2" max="2" width="53" customWidth="1"/>
    <col min="3" max="4" width="5.26953125" customWidth="1"/>
    <col min="5" max="5" width="5.36328125" customWidth="1"/>
    <col min="6" max="6" width="8.453125" customWidth="1"/>
    <col min="7" max="7" width="8.1796875" customWidth="1"/>
    <col min="8" max="8" width="8.6328125" customWidth="1"/>
    <col min="9" max="9" width="9.90625" customWidth="1"/>
    <col min="10" max="10" width="9.08984375" customWidth="1"/>
    <col min="11" max="11" width="6" customWidth="1"/>
    <col min="12" max="12" width="5.26953125" customWidth="1"/>
    <col min="13" max="13" width="6.6328125" customWidth="1"/>
    <col min="14" max="14" width="6.1796875" customWidth="1"/>
    <col min="15" max="15" width="6.6328125" customWidth="1"/>
    <col min="16" max="16" width="6.36328125" customWidth="1"/>
    <col min="17" max="17" width="5.7265625" customWidth="1"/>
    <col min="18" max="18" width="6.1796875" customWidth="1"/>
    <col min="19" max="20" width="6.26953125" customWidth="1"/>
  </cols>
  <sheetData>
    <row r="1" spans="1:24" ht="21.75" customHeight="1" x14ac:dyDescent="0.35">
      <c r="A1" s="54" t="s">
        <v>0</v>
      </c>
      <c r="B1" s="54" t="s">
        <v>149</v>
      </c>
      <c r="C1" s="53" t="s">
        <v>1</v>
      </c>
      <c r="D1" s="53"/>
      <c r="E1" s="53"/>
      <c r="F1" s="54"/>
      <c r="G1" s="54"/>
      <c r="H1" s="54" t="s">
        <v>2</v>
      </c>
      <c r="I1" s="54"/>
      <c r="J1" s="54"/>
      <c r="K1" s="54"/>
      <c r="L1" s="54"/>
      <c r="M1" s="54" t="s">
        <v>3</v>
      </c>
      <c r="N1" s="54"/>
      <c r="O1" s="54"/>
      <c r="P1" s="54"/>
      <c r="Q1" s="54"/>
      <c r="R1" s="54"/>
      <c r="S1" s="54"/>
      <c r="T1" s="54"/>
      <c r="U1" s="66"/>
      <c r="V1" s="67"/>
      <c r="W1" s="67"/>
      <c r="X1" s="67"/>
    </row>
    <row r="2" spans="1:24" ht="15.5" x14ac:dyDescent="0.35">
      <c r="A2" s="54"/>
      <c r="B2" s="54"/>
      <c r="C2" s="53"/>
      <c r="D2" s="53"/>
      <c r="E2" s="53"/>
      <c r="F2" s="53" t="s">
        <v>4</v>
      </c>
      <c r="G2" s="53" t="s">
        <v>5</v>
      </c>
      <c r="H2" s="54" t="s">
        <v>6</v>
      </c>
      <c r="I2" s="54"/>
      <c r="J2" s="54"/>
      <c r="K2" s="54"/>
      <c r="L2" s="54"/>
      <c r="M2" s="54" t="s">
        <v>7</v>
      </c>
      <c r="N2" s="54"/>
      <c r="O2" s="54" t="s">
        <v>8</v>
      </c>
      <c r="P2" s="54"/>
      <c r="Q2" s="54" t="s">
        <v>9</v>
      </c>
      <c r="R2" s="54"/>
      <c r="S2" s="54" t="s">
        <v>10</v>
      </c>
      <c r="T2" s="54"/>
      <c r="U2" s="66"/>
      <c r="V2" s="67"/>
      <c r="W2" s="67"/>
      <c r="X2" s="67"/>
    </row>
    <row r="3" spans="1:24" ht="27" customHeight="1" x14ac:dyDescent="0.35">
      <c r="A3" s="54"/>
      <c r="B3" s="54"/>
      <c r="C3" s="53"/>
      <c r="D3" s="53"/>
      <c r="E3" s="53"/>
      <c r="F3" s="53"/>
      <c r="G3" s="53"/>
      <c r="H3" s="53" t="s">
        <v>148</v>
      </c>
      <c r="I3" s="54" t="s">
        <v>11</v>
      </c>
      <c r="J3" s="54"/>
      <c r="K3" s="53" t="s">
        <v>12</v>
      </c>
      <c r="L3" s="53" t="s">
        <v>13</v>
      </c>
      <c r="M3" s="53" t="s">
        <v>14</v>
      </c>
      <c r="N3" s="53" t="s">
        <v>15</v>
      </c>
      <c r="O3" s="53" t="s">
        <v>16</v>
      </c>
      <c r="P3" s="53" t="s">
        <v>17</v>
      </c>
      <c r="Q3" s="53" t="s">
        <v>18</v>
      </c>
      <c r="R3" s="53" t="s">
        <v>19</v>
      </c>
      <c r="S3" s="53" t="s">
        <v>20</v>
      </c>
      <c r="T3" s="53" t="s">
        <v>21</v>
      </c>
      <c r="U3" s="66"/>
      <c r="V3" s="67"/>
      <c r="W3" s="67"/>
      <c r="X3" s="67"/>
    </row>
    <row r="4" spans="1:24" ht="78.5" customHeight="1" x14ac:dyDescent="0.35">
      <c r="A4" s="54"/>
      <c r="B4" s="54"/>
      <c r="C4" s="53"/>
      <c r="D4" s="53"/>
      <c r="E4" s="53"/>
      <c r="F4" s="53"/>
      <c r="G4" s="53"/>
      <c r="H4" s="53"/>
      <c r="I4" s="53" t="s">
        <v>22</v>
      </c>
      <c r="J4" s="53" t="s">
        <v>23</v>
      </c>
      <c r="K4" s="53"/>
      <c r="L4" s="53"/>
      <c r="M4" s="53"/>
      <c r="N4" s="53"/>
      <c r="O4" s="53"/>
      <c r="P4" s="53"/>
      <c r="Q4" s="53"/>
      <c r="R4" s="53"/>
      <c r="S4" s="53"/>
      <c r="T4" s="53"/>
      <c r="U4" s="66"/>
      <c r="V4" s="67"/>
      <c r="W4" s="67"/>
      <c r="X4" s="67"/>
    </row>
    <row r="5" spans="1:24" ht="17.25" customHeight="1" x14ac:dyDescent="0.35">
      <c r="A5" s="54"/>
      <c r="B5" s="54"/>
      <c r="C5" s="3" t="s">
        <v>24</v>
      </c>
      <c r="D5" s="3" t="s">
        <v>25</v>
      </c>
      <c r="E5" s="3" t="s">
        <v>26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66"/>
      <c r="V5" s="67"/>
      <c r="W5" s="67"/>
      <c r="X5" s="67"/>
    </row>
    <row r="6" spans="1:24" ht="15.75" customHeight="1" x14ac:dyDescent="0.35">
      <c r="A6" s="3">
        <v>1</v>
      </c>
      <c r="B6" s="3">
        <v>2</v>
      </c>
      <c r="C6" s="55">
        <v>3</v>
      </c>
      <c r="D6" s="55"/>
      <c r="E6" s="55"/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/>
      <c r="M6" s="3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42"/>
      <c r="V6" s="41"/>
      <c r="W6" s="41"/>
      <c r="X6" s="41"/>
    </row>
    <row r="7" spans="1:24" ht="15.75" customHeight="1" x14ac:dyDescent="0.35">
      <c r="A7" s="33" t="s">
        <v>27</v>
      </c>
      <c r="B7" s="34" t="s">
        <v>28</v>
      </c>
      <c r="C7" s="33"/>
      <c r="D7" s="33"/>
      <c r="E7" s="33"/>
      <c r="F7" s="33">
        <f>F8+F17+F22</f>
        <v>1440</v>
      </c>
      <c r="G7" s="33">
        <f t="shared" ref="G7:T7" si="0">G8+G17+G22</f>
        <v>10</v>
      </c>
      <c r="H7" s="33">
        <f t="shared" si="0"/>
        <v>1430</v>
      </c>
      <c r="I7" s="33">
        <f t="shared" si="0"/>
        <v>1068</v>
      </c>
      <c r="J7" s="33">
        <f t="shared" si="0"/>
        <v>362</v>
      </c>
      <c r="K7" s="33">
        <f t="shared" si="0"/>
        <v>0</v>
      </c>
      <c r="L7" s="33">
        <f t="shared" si="0"/>
        <v>36</v>
      </c>
      <c r="M7" s="33">
        <f t="shared" si="0"/>
        <v>612</v>
      </c>
      <c r="N7" s="33">
        <f t="shared" si="0"/>
        <v>828</v>
      </c>
      <c r="O7" s="33">
        <f t="shared" si="0"/>
        <v>0</v>
      </c>
      <c r="P7" s="33">
        <f t="shared" si="0"/>
        <v>0</v>
      </c>
      <c r="Q7" s="33">
        <f t="shared" si="0"/>
        <v>0</v>
      </c>
      <c r="R7" s="33">
        <f t="shared" si="0"/>
        <v>0</v>
      </c>
      <c r="S7" s="33">
        <f t="shared" si="0"/>
        <v>0</v>
      </c>
      <c r="T7" s="33">
        <f t="shared" si="0"/>
        <v>0</v>
      </c>
      <c r="U7" s="42"/>
      <c r="V7" s="41"/>
      <c r="W7" s="41"/>
      <c r="X7" s="41"/>
    </row>
    <row r="8" spans="1:24" ht="15.75" customHeight="1" x14ac:dyDescent="0.35">
      <c r="A8" s="4" t="s">
        <v>29</v>
      </c>
      <c r="B8" s="5" t="s">
        <v>30</v>
      </c>
      <c r="C8" s="4"/>
      <c r="D8" s="4"/>
      <c r="E8" s="4"/>
      <c r="F8" s="4">
        <f>F9+F10+F11+F12+F13+F14+F15+F16</f>
        <v>886</v>
      </c>
      <c r="G8" s="4">
        <f t="shared" ref="G8:T8" si="1">G9+G10+G11+G12+G13+G14+G15+G16</f>
        <v>0</v>
      </c>
      <c r="H8" s="4">
        <f t="shared" si="1"/>
        <v>886</v>
      </c>
      <c r="I8" s="4">
        <f t="shared" si="1"/>
        <v>652</v>
      </c>
      <c r="J8" s="4">
        <f t="shared" si="1"/>
        <v>234</v>
      </c>
      <c r="K8" s="4">
        <f t="shared" si="1"/>
        <v>0</v>
      </c>
      <c r="L8" s="4">
        <f t="shared" si="1"/>
        <v>24</v>
      </c>
      <c r="M8" s="4">
        <f t="shared" si="1"/>
        <v>374</v>
      </c>
      <c r="N8" s="4">
        <f t="shared" si="1"/>
        <v>512</v>
      </c>
      <c r="O8" s="4">
        <f t="shared" si="1"/>
        <v>0</v>
      </c>
      <c r="P8" s="4">
        <f t="shared" si="1"/>
        <v>0</v>
      </c>
      <c r="Q8" s="4">
        <f t="shared" si="1"/>
        <v>0</v>
      </c>
      <c r="R8" s="4">
        <f t="shared" si="1"/>
        <v>0</v>
      </c>
      <c r="S8" s="4">
        <f t="shared" si="1"/>
        <v>0</v>
      </c>
      <c r="T8" s="4">
        <f t="shared" si="1"/>
        <v>0</v>
      </c>
      <c r="U8" s="42"/>
      <c r="V8" s="41"/>
      <c r="W8" s="41"/>
      <c r="X8" s="41"/>
    </row>
    <row r="9" spans="1:24" ht="15.75" customHeight="1" x14ac:dyDescent="0.35">
      <c r="A9" s="7" t="s">
        <v>31</v>
      </c>
      <c r="B9" s="8" t="s">
        <v>32</v>
      </c>
      <c r="C9" s="9"/>
      <c r="D9" s="9"/>
      <c r="E9" s="7">
        <v>2</v>
      </c>
      <c r="F9" s="7">
        <f t="shared" ref="F9:F16" si="2">H9+G9</f>
        <v>78</v>
      </c>
      <c r="G9" s="7">
        <v>0</v>
      </c>
      <c r="H9" s="7">
        <f>SUM(M9:T9)</f>
        <v>78</v>
      </c>
      <c r="I9" s="7">
        <v>78</v>
      </c>
      <c r="J9" s="7">
        <v>0</v>
      </c>
      <c r="K9" s="9"/>
      <c r="L9" s="7">
        <v>12</v>
      </c>
      <c r="M9" s="7">
        <v>24</v>
      </c>
      <c r="N9" s="7">
        <v>54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42"/>
      <c r="V9" s="41"/>
      <c r="W9" s="41"/>
      <c r="X9" s="41"/>
    </row>
    <row r="10" spans="1:24" ht="15.75" customHeight="1" x14ac:dyDescent="0.35">
      <c r="A10" s="7" t="s">
        <v>34</v>
      </c>
      <c r="B10" s="8" t="s">
        <v>35</v>
      </c>
      <c r="C10" s="9"/>
      <c r="D10" s="7">
        <v>2</v>
      </c>
      <c r="E10" s="9"/>
      <c r="F10" s="7">
        <f t="shared" si="2"/>
        <v>117</v>
      </c>
      <c r="G10" s="7">
        <v>0</v>
      </c>
      <c r="H10" s="7">
        <f t="shared" ref="H10:H16" si="3">SUM(M10:T10)</f>
        <v>117</v>
      </c>
      <c r="I10" s="7">
        <v>117</v>
      </c>
      <c r="J10" s="7">
        <v>0</v>
      </c>
      <c r="K10" s="9"/>
      <c r="L10" s="9"/>
      <c r="M10" s="7">
        <v>61</v>
      </c>
      <c r="N10" s="7">
        <v>56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42"/>
      <c r="V10" s="41"/>
      <c r="W10" s="41"/>
      <c r="X10" s="41"/>
    </row>
    <row r="11" spans="1:24" ht="15.75" customHeight="1" x14ac:dyDescent="0.35">
      <c r="A11" s="7" t="s">
        <v>36</v>
      </c>
      <c r="B11" s="8" t="s">
        <v>37</v>
      </c>
      <c r="C11" s="9"/>
      <c r="D11" s="7">
        <v>2</v>
      </c>
      <c r="E11" s="9"/>
      <c r="F11" s="7">
        <f t="shared" si="2"/>
        <v>117</v>
      </c>
      <c r="G11" s="7">
        <v>0</v>
      </c>
      <c r="H11" s="7">
        <f t="shared" si="3"/>
        <v>117</v>
      </c>
      <c r="I11" s="7">
        <v>10</v>
      </c>
      <c r="J11" s="7">
        <v>107</v>
      </c>
      <c r="K11" s="9"/>
      <c r="L11" s="9"/>
      <c r="M11" s="7">
        <v>51</v>
      </c>
      <c r="N11" s="7">
        <v>66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42"/>
      <c r="V11" s="41"/>
      <c r="W11" s="41"/>
      <c r="X11" s="41"/>
    </row>
    <row r="12" spans="1:24" ht="15.75" customHeight="1" x14ac:dyDescent="0.35">
      <c r="A12" s="7" t="s">
        <v>38</v>
      </c>
      <c r="B12" s="8" t="s">
        <v>39</v>
      </c>
      <c r="C12" s="9"/>
      <c r="D12" s="9"/>
      <c r="E12" s="7">
        <v>2</v>
      </c>
      <c r="F12" s="7">
        <f t="shared" si="2"/>
        <v>234</v>
      </c>
      <c r="G12" s="7">
        <v>0</v>
      </c>
      <c r="H12" s="7">
        <f t="shared" si="3"/>
        <v>234</v>
      </c>
      <c r="I12" s="7">
        <v>224</v>
      </c>
      <c r="J12" s="7">
        <v>10</v>
      </c>
      <c r="K12" s="9"/>
      <c r="L12" s="7">
        <v>12</v>
      </c>
      <c r="M12" s="7">
        <v>102</v>
      </c>
      <c r="N12" s="7">
        <v>132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42"/>
      <c r="V12" s="41"/>
      <c r="W12" s="41"/>
      <c r="X12" s="41"/>
    </row>
    <row r="13" spans="1:24" ht="15.75" customHeight="1" x14ac:dyDescent="0.35">
      <c r="A13" s="7" t="s">
        <v>40</v>
      </c>
      <c r="B13" s="8" t="s">
        <v>41</v>
      </c>
      <c r="C13" s="9"/>
      <c r="D13" s="7">
        <v>2</v>
      </c>
      <c r="E13" s="9"/>
      <c r="F13" s="7">
        <f t="shared" si="2"/>
        <v>117</v>
      </c>
      <c r="G13" s="7">
        <v>0</v>
      </c>
      <c r="H13" s="7">
        <f t="shared" si="3"/>
        <v>117</v>
      </c>
      <c r="I13" s="7">
        <v>117</v>
      </c>
      <c r="J13" s="7">
        <v>0</v>
      </c>
      <c r="K13" s="9"/>
      <c r="L13" s="9"/>
      <c r="M13" s="7">
        <v>51</v>
      </c>
      <c r="N13" s="7">
        <v>66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42"/>
      <c r="V13" s="41"/>
      <c r="W13" s="41"/>
      <c r="X13" s="41"/>
    </row>
    <row r="14" spans="1:24" ht="15.75" customHeight="1" x14ac:dyDescent="0.35">
      <c r="A14" s="7" t="s">
        <v>42</v>
      </c>
      <c r="B14" s="8" t="s">
        <v>43</v>
      </c>
      <c r="C14" s="9"/>
      <c r="D14" s="7">
        <v>2</v>
      </c>
      <c r="E14" s="9"/>
      <c r="F14" s="7">
        <f t="shared" si="2"/>
        <v>117</v>
      </c>
      <c r="G14" s="7">
        <v>0</v>
      </c>
      <c r="H14" s="7">
        <f t="shared" si="3"/>
        <v>117</v>
      </c>
      <c r="I14" s="7">
        <v>0</v>
      </c>
      <c r="J14" s="7">
        <v>117</v>
      </c>
      <c r="K14" s="9"/>
      <c r="L14" s="9"/>
      <c r="M14" s="7">
        <v>51</v>
      </c>
      <c r="N14" s="7">
        <v>66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42"/>
      <c r="V14" s="41"/>
      <c r="W14" s="41"/>
      <c r="X14" s="41"/>
    </row>
    <row r="15" spans="1:24" ht="15.75" customHeight="1" x14ac:dyDescent="0.35">
      <c r="A15" s="7" t="s">
        <v>44</v>
      </c>
      <c r="B15" s="8" t="s">
        <v>45</v>
      </c>
      <c r="C15" s="9"/>
      <c r="D15" s="7">
        <v>2</v>
      </c>
      <c r="E15" s="9"/>
      <c r="F15" s="7">
        <f t="shared" si="2"/>
        <v>70</v>
      </c>
      <c r="G15" s="7">
        <v>0</v>
      </c>
      <c r="H15" s="7">
        <f t="shared" si="3"/>
        <v>70</v>
      </c>
      <c r="I15" s="7">
        <v>70</v>
      </c>
      <c r="J15" s="7">
        <v>0</v>
      </c>
      <c r="K15" s="9"/>
      <c r="L15" s="9"/>
      <c r="M15" s="7">
        <v>34</v>
      </c>
      <c r="N15" s="7">
        <v>36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42"/>
      <c r="V15" s="41"/>
      <c r="W15" s="41"/>
      <c r="X15" s="41"/>
    </row>
    <row r="16" spans="1:24" ht="15.75" customHeight="1" x14ac:dyDescent="0.35">
      <c r="A16" s="7" t="s">
        <v>46</v>
      </c>
      <c r="B16" s="8" t="s">
        <v>47</v>
      </c>
      <c r="C16" s="9"/>
      <c r="D16" s="7">
        <v>2</v>
      </c>
      <c r="E16" s="9"/>
      <c r="F16" s="7">
        <f t="shared" si="2"/>
        <v>36</v>
      </c>
      <c r="G16" s="7">
        <v>0</v>
      </c>
      <c r="H16" s="7">
        <f t="shared" si="3"/>
        <v>36</v>
      </c>
      <c r="I16" s="7">
        <v>36</v>
      </c>
      <c r="J16" s="7">
        <v>0</v>
      </c>
      <c r="K16" s="9"/>
      <c r="L16" s="9"/>
      <c r="M16" s="7">
        <v>0</v>
      </c>
      <c r="N16" s="7">
        <v>36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42"/>
      <c r="V16" s="41"/>
      <c r="W16" s="41"/>
      <c r="X16" s="41"/>
    </row>
    <row r="17" spans="1:24" ht="26" x14ac:dyDescent="0.35">
      <c r="A17" s="4"/>
      <c r="B17" s="13" t="s">
        <v>48</v>
      </c>
      <c r="C17" s="12"/>
      <c r="D17" s="12"/>
      <c r="E17" s="12"/>
      <c r="F17" s="4">
        <f>F18+F19+F20+F21</f>
        <v>440</v>
      </c>
      <c r="G17" s="4">
        <f t="shared" ref="G17:T17" si="4">G18+G19+G20+G21</f>
        <v>0</v>
      </c>
      <c r="H17" s="4">
        <f t="shared" si="4"/>
        <v>440</v>
      </c>
      <c r="I17" s="4">
        <f t="shared" si="4"/>
        <v>340</v>
      </c>
      <c r="J17" s="4">
        <f t="shared" si="4"/>
        <v>100</v>
      </c>
      <c r="K17" s="4">
        <f t="shared" si="4"/>
        <v>0</v>
      </c>
      <c r="L17" s="4">
        <f t="shared" si="4"/>
        <v>12</v>
      </c>
      <c r="M17" s="4">
        <f t="shared" si="4"/>
        <v>204</v>
      </c>
      <c r="N17" s="4">
        <f t="shared" si="4"/>
        <v>236</v>
      </c>
      <c r="O17" s="4">
        <f t="shared" si="4"/>
        <v>0</v>
      </c>
      <c r="P17" s="4">
        <f t="shared" si="4"/>
        <v>0</v>
      </c>
      <c r="Q17" s="4">
        <f t="shared" si="4"/>
        <v>0</v>
      </c>
      <c r="R17" s="4">
        <f t="shared" si="4"/>
        <v>0</v>
      </c>
      <c r="S17" s="4">
        <f t="shared" si="4"/>
        <v>0</v>
      </c>
      <c r="T17" s="4">
        <f t="shared" si="4"/>
        <v>0</v>
      </c>
      <c r="U17" s="42"/>
      <c r="V17" s="41"/>
      <c r="W17" s="41"/>
      <c r="X17" s="41"/>
    </row>
    <row r="18" spans="1:24" ht="15.75" customHeight="1" x14ac:dyDescent="0.35">
      <c r="A18" s="7" t="s">
        <v>49</v>
      </c>
      <c r="B18" s="8" t="s">
        <v>50</v>
      </c>
      <c r="C18" s="9"/>
      <c r="D18" s="7">
        <v>2</v>
      </c>
      <c r="E18" s="9"/>
      <c r="F18" s="7">
        <f>H18+G18</f>
        <v>136</v>
      </c>
      <c r="G18" s="7">
        <v>0</v>
      </c>
      <c r="H18" s="7">
        <f>SUM(M18:T18)</f>
        <v>136</v>
      </c>
      <c r="I18" s="7">
        <v>76</v>
      </c>
      <c r="J18" s="7">
        <v>60</v>
      </c>
      <c r="K18" s="9"/>
      <c r="L18" s="9"/>
      <c r="M18" s="7">
        <v>69</v>
      </c>
      <c r="N18" s="7">
        <v>67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42"/>
      <c r="V18" s="41"/>
      <c r="W18" s="41"/>
      <c r="X18" s="41"/>
    </row>
    <row r="19" spans="1:24" ht="15.75" customHeight="1" x14ac:dyDescent="0.35">
      <c r="A19" s="7" t="s">
        <v>51</v>
      </c>
      <c r="B19" s="8" t="s">
        <v>52</v>
      </c>
      <c r="C19" s="9"/>
      <c r="D19" s="9"/>
      <c r="E19" s="7">
        <v>2</v>
      </c>
      <c r="F19" s="7">
        <f>H19+G19</f>
        <v>157</v>
      </c>
      <c r="G19" s="7">
        <v>0</v>
      </c>
      <c r="H19" s="7">
        <f t="shared" ref="H19:H20" si="5">SUM(M19:T19)</f>
        <v>157</v>
      </c>
      <c r="I19" s="7">
        <v>129</v>
      </c>
      <c r="J19" s="7">
        <v>28</v>
      </c>
      <c r="K19" s="9"/>
      <c r="L19" s="7">
        <v>12</v>
      </c>
      <c r="M19" s="7">
        <v>86</v>
      </c>
      <c r="N19" s="7">
        <v>71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42"/>
      <c r="V19" s="41"/>
      <c r="W19" s="41"/>
      <c r="X19" s="41"/>
    </row>
    <row r="20" spans="1:24" ht="15.75" customHeight="1" x14ac:dyDescent="0.35">
      <c r="A20" s="7" t="s">
        <v>163</v>
      </c>
      <c r="B20" s="8" t="s">
        <v>55</v>
      </c>
      <c r="C20" s="9"/>
      <c r="D20" s="7">
        <v>2</v>
      </c>
      <c r="E20" s="9"/>
      <c r="F20" s="7">
        <f>H20+G20</f>
        <v>111</v>
      </c>
      <c r="G20" s="7">
        <v>0</v>
      </c>
      <c r="H20" s="7">
        <f t="shared" si="5"/>
        <v>111</v>
      </c>
      <c r="I20" s="7">
        <v>99</v>
      </c>
      <c r="J20" s="7">
        <v>12</v>
      </c>
      <c r="K20" s="9"/>
      <c r="L20" s="9"/>
      <c r="M20" s="7">
        <v>49</v>
      </c>
      <c r="N20" s="7">
        <v>62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42"/>
      <c r="V20" s="41"/>
      <c r="W20" s="41"/>
      <c r="X20" s="41"/>
    </row>
    <row r="21" spans="1:24" ht="15.75" customHeight="1" x14ac:dyDescent="0.35">
      <c r="A21" s="7" t="s">
        <v>54</v>
      </c>
      <c r="B21" s="8" t="s">
        <v>33</v>
      </c>
      <c r="C21" s="10"/>
      <c r="D21" s="7">
        <v>2</v>
      </c>
      <c r="E21" s="10"/>
      <c r="F21" s="7">
        <v>36</v>
      </c>
      <c r="G21" s="11">
        <v>0</v>
      </c>
      <c r="H21" s="7">
        <v>36</v>
      </c>
      <c r="I21" s="11">
        <v>36</v>
      </c>
      <c r="J21" s="11">
        <v>0</v>
      </c>
      <c r="K21" s="11"/>
      <c r="L21" s="11"/>
      <c r="M21" s="11">
        <v>0</v>
      </c>
      <c r="N21" s="11">
        <v>36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42"/>
      <c r="V21" s="41"/>
      <c r="W21" s="41"/>
      <c r="X21" s="41"/>
    </row>
    <row r="22" spans="1:24" ht="15.75" customHeight="1" x14ac:dyDescent="0.35">
      <c r="A22" s="12" t="s">
        <v>56</v>
      </c>
      <c r="B22" s="13" t="s">
        <v>57</v>
      </c>
      <c r="C22" s="17"/>
      <c r="D22" s="17"/>
      <c r="E22" s="17"/>
      <c r="F22" s="14">
        <f>F23+F24</f>
        <v>114</v>
      </c>
      <c r="G22" s="14">
        <f t="shared" ref="G22:T22" si="6">G23+G24</f>
        <v>10</v>
      </c>
      <c r="H22" s="14">
        <f t="shared" si="6"/>
        <v>104</v>
      </c>
      <c r="I22" s="14">
        <f t="shared" si="6"/>
        <v>76</v>
      </c>
      <c r="J22" s="14">
        <f t="shared" si="6"/>
        <v>28</v>
      </c>
      <c r="K22" s="14">
        <f t="shared" si="6"/>
        <v>0</v>
      </c>
      <c r="L22" s="14">
        <f t="shared" si="6"/>
        <v>0</v>
      </c>
      <c r="M22" s="14">
        <f t="shared" si="6"/>
        <v>34</v>
      </c>
      <c r="N22" s="14">
        <f t="shared" si="6"/>
        <v>80</v>
      </c>
      <c r="O22" s="14">
        <f t="shared" si="6"/>
        <v>0</v>
      </c>
      <c r="P22" s="14">
        <f t="shared" si="6"/>
        <v>0</v>
      </c>
      <c r="Q22" s="14">
        <f t="shared" si="6"/>
        <v>0</v>
      </c>
      <c r="R22" s="14">
        <f t="shared" si="6"/>
        <v>0</v>
      </c>
      <c r="S22" s="14">
        <f t="shared" si="6"/>
        <v>0</v>
      </c>
      <c r="T22" s="14">
        <f t="shared" si="6"/>
        <v>0</v>
      </c>
      <c r="U22" s="42"/>
      <c r="V22" s="41"/>
      <c r="W22" s="41"/>
      <c r="X22" s="41"/>
    </row>
    <row r="23" spans="1:24" ht="15.75" customHeight="1" x14ac:dyDescent="0.35">
      <c r="A23" s="7" t="s">
        <v>58</v>
      </c>
      <c r="B23" s="8" t="s">
        <v>59</v>
      </c>
      <c r="C23" s="43"/>
      <c r="D23" s="44">
        <v>2</v>
      </c>
      <c r="E23" s="44">
        <v>0</v>
      </c>
      <c r="F23" s="7">
        <f>H23+G23</f>
        <v>36</v>
      </c>
      <c r="G23" s="7">
        <v>10</v>
      </c>
      <c r="H23" s="7">
        <v>26</v>
      </c>
      <c r="I23" s="7">
        <v>26</v>
      </c>
      <c r="J23" s="7">
        <v>0</v>
      </c>
      <c r="K23" s="9"/>
      <c r="L23" s="7"/>
      <c r="M23" s="7">
        <v>0</v>
      </c>
      <c r="N23" s="7">
        <v>36</v>
      </c>
      <c r="O23" s="7">
        <v>0</v>
      </c>
      <c r="P23" s="7">
        <v>0</v>
      </c>
      <c r="Q23" s="7">
        <v>0</v>
      </c>
      <c r="R23" s="17">
        <v>0</v>
      </c>
      <c r="S23" s="17">
        <v>0</v>
      </c>
      <c r="T23" s="17">
        <v>0</v>
      </c>
      <c r="U23" s="42"/>
      <c r="V23" s="41"/>
      <c r="W23" s="41"/>
      <c r="X23" s="41"/>
    </row>
    <row r="24" spans="1:24" ht="15.75" customHeight="1" x14ac:dyDescent="0.35">
      <c r="A24" s="7" t="s">
        <v>162</v>
      </c>
      <c r="B24" s="8" t="s">
        <v>53</v>
      </c>
      <c r="C24" s="43"/>
      <c r="D24" s="44">
        <v>2</v>
      </c>
      <c r="E24" s="44"/>
      <c r="F24" s="7">
        <v>78</v>
      </c>
      <c r="G24" s="7">
        <v>0</v>
      </c>
      <c r="H24" s="7">
        <v>78</v>
      </c>
      <c r="I24" s="7">
        <v>50</v>
      </c>
      <c r="J24" s="7">
        <v>28</v>
      </c>
      <c r="K24" s="9"/>
      <c r="L24" s="7"/>
      <c r="M24" s="7">
        <v>34</v>
      </c>
      <c r="N24" s="7">
        <v>44</v>
      </c>
      <c r="O24" s="7">
        <v>0</v>
      </c>
      <c r="P24" s="7">
        <v>0</v>
      </c>
      <c r="Q24" s="7">
        <v>0</v>
      </c>
      <c r="R24" s="17">
        <v>0</v>
      </c>
      <c r="S24" s="17">
        <v>0</v>
      </c>
      <c r="T24" s="17">
        <v>0</v>
      </c>
      <c r="U24" s="42"/>
      <c r="V24" s="41"/>
      <c r="W24" s="41"/>
      <c r="X24" s="41"/>
    </row>
    <row r="25" spans="1:24" ht="15.5" x14ac:dyDescent="0.35">
      <c r="A25" s="12" t="s">
        <v>60</v>
      </c>
      <c r="B25" s="13" t="s">
        <v>61</v>
      </c>
      <c r="C25" s="4"/>
      <c r="D25" s="4"/>
      <c r="E25" s="4"/>
      <c r="F25" s="4">
        <f>F26+F27+F28+F29+F30</f>
        <v>466</v>
      </c>
      <c r="G25" s="4">
        <f t="shared" ref="G25:T25" si="7">G26+G27+G28+G29+G30</f>
        <v>4</v>
      </c>
      <c r="H25" s="4">
        <f t="shared" si="7"/>
        <v>462</v>
      </c>
      <c r="I25" s="4">
        <f t="shared" si="7"/>
        <v>136</v>
      </c>
      <c r="J25" s="4">
        <f t="shared" si="7"/>
        <v>326</v>
      </c>
      <c r="K25" s="4">
        <f t="shared" si="7"/>
        <v>0</v>
      </c>
      <c r="L25" s="4">
        <f t="shared" si="7"/>
        <v>0</v>
      </c>
      <c r="M25" s="4">
        <f t="shared" si="7"/>
        <v>0</v>
      </c>
      <c r="N25" s="4">
        <f t="shared" si="7"/>
        <v>0</v>
      </c>
      <c r="O25" s="4">
        <f t="shared" si="7"/>
        <v>112</v>
      </c>
      <c r="P25" s="4">
        <f t="shared" si="7"/>
        <v>48</v>
      </c>
      <c r="Q25" s="4">
        <f t="shared" si="7"/>
        <v>110</v>
      </c>
      <c r="R25" s="4">
        <f t="shared" si="7"/>
        <v>48</v>
      </c>
      <c r="S25" s="4">
        <f t="shared" si="7"/>
        <v>100</v>
      </c>
      <c r="T25" s="4">
        <f t="shared" si="7"/>
        <v>48</v>
      </c>
      <c r="U25" s="42"/>
      <c r="V25" s="41"/>
      <c r="W25" s="41"/>
      <c r="X25" s="41"/>
    </row>
    <row r="26" spans="1:24" ht="15.75" customHeight="1" x14ac:dyDescent="0.35">
      <c r="A26" s="15" t="s">
        <v>62</v>
      </c>
      <c r="B26" s="16" t="s">
        <v>63</v>
      </c>
      <c r="C26" s="15"/>
      <c r="D26" s="15">
        <v>5</v>
      </c>
      <c r="E26" s="15"/>
      <c r="F26" s="7">
        <f>H26+G26</f>
        <v>46</v>
      </c>
      <c r="G26" s="15">
        <v>0</v>
      </c>
      <c r="H26" s="7">
        <v>46</v>
      </c>
      <c r="I26" s="15">
        <v>46</v>
      </c>
      <c r="J26" s="15">
        <v>0</v>
      </c>
      <c r="K26" s="15"/>
      <c r="L26" s="15"/>
      <c r="M26" s="15">
        <v>0</v>
      </c>
      <c r="N26" s="15">
        <v>0</v>
      </c>
      <c r="O26" s="15">
        <v>0</v>
      </c>
      <c r="P26" s="15">
        <v>0</v>
      </c>
      <c r="Q26" s="15">
        <v>46</v>
      </c>
      <c r="R26" s="15">
        <v>0</v>
      </c>
      <c r="S26" s="15">
        <v>0</v>
      </c>
      <c r="T26" s="15">
        <v>0</v>
      </c>
      <c r="U26" s="42"/>
      <c r="V26" s="41"/>
      <c r="W26" s="41"/>
      <c r="X26" s="41"/>
    </row>
    <row r="27" spans="1:24" ht="15.75" customHeight="1" x14ac:dyDescent="0.35">
      <c r="A27" s="15" t="s">
        <v>64</v>
      </c>
      <c r="B27" s="16" t="s">
        <v>65</v>
      </c>
      <c r="C27" s="15"/>
      <c r="D27" s="15">
        <v>3</v>
      </c>
      <c r="E27" s="15"/>
      <c r="F27" s="7">
        <f>H27+G27</f>
        <v>48</v>
      </c>
      <c r="G27" s="15">
        <v>0</v>
      </c>
      <c r="H27" s="7">
        <v>48</v>
      </c>
      <c r="I27" s="15">
        <v>48</v>
      </c>
      <c r="J27" s="15">
        <v>0</v>
      </c>
      <c r="K27" s="15"/>
      <c r="L27" s="49"/>
      <c r="M27" s="15">
        <v>0</v>
      </c>
      <c r="N27" s="15">
        <v>0</v>
      </c>
      <c r="O27" s="15">
        <v>48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42"/>
      <c r="V27" s="41"/>
      <c r="W27" s="41"/>
      <c r="X27" s="41"/>
    </row>
    <row r="28" spans="1:24" ht="18.5" customHeight="1" x14ac:dyDescent="0.35">
      <c r="A28" s="15" t="s">
        <v>66</v>
      </c>
      <c r="B28" s="16" t="s">
        <v>67</v>
      </c>
      <c r="C28" s="15"/>
      <c r="D28" s="15">
        <v>8</v>
      </c>
      <c r="E28" s="15"/>
      <c r="F28" s="7">
        <f>H28+G28</f>
        <v>168</v>
      </c>
      <c r="G28" s="15">
        <v>0</v>
      </c>
      <c r="H28" s="7">
        <v>168</v>
      </c>
      <c r="I28" s="15">
        <v>0</v>
      </c>
      <c r="J28" s="15">
        <v>168</v>
      </c>
      <c r="K28" s="15"/>
      <c r="L28" s="15"/>
      <c r="M28" s="15">
        <v>0</v>
      </c>
      <c r="N28" s="15">
        <v>0</v>
      </c>
      <c r="O28" s="15">
        <v>32</v>
      </c>
      <c r="P28" s="15">
        <v>24</v>
      </c>
      <c r="Q28" s="15">
        <v>32</v>
      </c>
      <c r="R28" s="15">
        <v>24</v>
      </c>
      <c r="S28" s="15">
        <v>32</v>
      </c>
      <c r="T28" s="15">
        <v>24</v>
      </c>
      <c r="U28" s="42"/>
      <c r="V28" s="41"/>
      <c r="W28" s="41"/>
      <c r="X28" s="41"/>
    </row>
    <row r="29" spans="1:24" ht="15.75" customHeight="1" x14ac:dyDescent="0.35">
      <c r="A29" s="15" t="s">
        <v>68</v>
      </c>
      <c r="B29" s="16" t="s">
        <v>69</v>
      </c>
      <c r="C29" s="15"/>
      <c r="D29" s="15">
        <v>8</v>
      </c>
      <c r="E29" s="15"/>
      <c r="F29" s="7">
        <f>H29+G29</f>
        <v>168</v>
      </c>
      <c r="G29" s="15">
        <v>0</v>
      </c>
      <c r="H29" s="7">
        <v>168</v>
      </c>
      <c r="I29" s="15">
        <v>10</v>
      </c>
      <c r="J29" s="15">
        <v>158</v>
      </c>
      <c r="K29" s="15"/>
      <c r="L29" s="15"/>
      <c r="M29" s="15">
        <v>0</v>
      </c>
      <c r="N29" s="15">
        <v>0</v>
      </c>
      <c r="O29" s="15">
        <v>32</v>
      </c>
      <c r="P29" s="15">
        <v>24</v>
      </c>
      <c r="Q29" s="15">
        <v>32</v>
      </c>
      <c r="R29" s="15">
        <v>24</v>
      </c>
      <c r="S29" s="15">
        <v>32</v>
      </c>
      <c r="T29" s="15">
        <v>24</v>
      </c>
      <c r="U29" s="42"/>
      <c r="V29" s="41"/>
      <c r="W29" s="41"/>
      <c r="X29" s="41"/>
    </row>
    <row r="30" spans="1:24" ht="15.75" customHeight="1" x14ac:dyDescent="0.35">
      <c r="A30" s="15" t="s">
        <v>70</v>
      </c>
      <c r="B30" s="16" t="s">
        <v>71</v>
      </c>
      <c r="C30" s="15"/>
      <c r="D30" s="15">
        <v>7</v>
      </c>
      <c r="E30" s="15"/>
      <c r="F30" s="7">
        <f>H30+G30</f>
        <v>36</v>
      </c>
      <c r="G30" s="15">
        <v>4</v>
      </c>
      <c r="H30" s="7">
        <v>32</v>
      </c>
      <c r="I30" s="15">
        <v>32</v>
      </c>
      <c r="J30" s="15">
        <v>0</v>
      </c>
      <c r="K30" s="15"/>
      <c r="L30" s="15"/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36</v>
      </c>
      <c r="T30" s="15">
        <v>0</v>
      </c>
      <c r="U30" s="42"/>
      <c r="V30" s="41"/>
      <c r="W30" s="41"/>
      <c r="X30" s="41"/>
    </row>
    <row r="31" spans="1:24" ht="22" customHeight="1" x14ac:dyDescent="0.35">
      <c r="A31" s="4" t="s">
        <v>72</v>
      </c>
      <c r="B31" s="5" t="s">
        <v>73</v>
      </c>
      <c r="C31" s="4"/>
      <c r="D31" s="4"/>
      <c r="E31" s="4"/>
      <c r="F31" s="4">
        <f>F32+F33</f>
        <v>144</v>
      </c>
      <c r="G31" s="4">
        <f>G32+G33</f>
        <v>4</v>
      </c>
      <c r="H31" s="4">
        <f t="shared" ref="H31:J31" si="8">H32+H33</f>
        <v>140</v>
      </c>
      <c r="I31" s="4">
        <f t="shared" si="8"/>
        <v>96</v>
      </c>
      <c r="J31" s="4">
        <f t="shared" si="8"/>
        <v>44</v>
      </c>
      <c r="K31" s="4"/>
      <c r="L31" s="4">
        <v>12</v>
      </c>
      <c r="M31" s="4">
        <f>M32+M33</f>
        <v>0</v>
      </c>
      <c r="N31" s="4">
        <f t="shared" ref="N31:T31" si="9">N32+N33</f>
        <v>0</v>
      </c>
      <c r="O31" s="4">
        <f t="shared" si="9"/>
        <v>90</v>
      </c>
      <c r="P31" s="4">
        <f t="shared" si="9"/>
        <v>54</v>
      </c>
      <c r="Q31" s="4">
        <f t="shared" si="9"/>
        <v>0</v>
      </c>
      <c r="R31" s="4">
        <f t="shared" si="9"/>
        <v>0</v>
      </c>
      <c r="S31" s="4">
        <f t="shared" si="9"/>
        <v>0</v>
      </c>
      <c r="T31" s="4">
        <f t="shared" si="9"/>
        <v>0</v>
      </c>
      <c r="U31" s="42"/>
      <c r="V31" s="41"/>
      <c r="W31" s="41"/>
      <c r="X31" s="41"/>
    </row>
    <row r="32" spans="1:24" ht="15.75" customHeight="1" x14ac:dyDescent="0.35">
      <c r="A32" s="15" t="s">
        <v>74</v>
      </c>
      <c r="B32" s="16" t="s">
        <v>39</v>
      </c>
      <c r="C32" s="15"/>
      <c r="D32" s="15"/>
      <c r="E32" s="15">
        <v>3</v>
      </c>
      <c r="F32" s="7">
        <f>H32+G32</f>
        <v>60</v>
      </c>
      <c r="G32" s="15">
        <v>2</v>
      </c>
      <c r="H32" s="7">
        <v>58</v>
      </c>
      <c r="I32" s="15">
        <v>58</v>
      </c>
      <c r="J32" s="15">
        <v>0</v>
      </c>
      <c r="K32" s="15"/>
      <c r="L32" s="15">
        <v>12</v>
      </c>
      <c r="M32" s="15">
        <v>0</v>
      </c>
      <c r="N32" s="15">
        <v>0</v>
      </c>
      <c r="O32" s="15">
        <v>60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42"/>
      <c r="V32" s="41"/>
      <c r="W32" s="41"/>
      <c r="X32" s="41"/>
    </row>
    <row r="33" spans="1:24" ht="15.75" customHeight="1" x14ac:dyDescent="0.35">
      <c r="A33" s="15" t="s">
        <v>75</v>
      </c>
      <c r="B33" s="16" t="s">
        <v>76</v>
      </c>
      <c r="C33" s="15"/>
      <c r="D33" s="15">
        <v>4</v>
      </c>
      <c r="E33" s="15"/>
      <c r="F33" s="7">
        <f>H33+G33</f>
        <v>84</v>
      </c>
      <c r="G33" s="15">
        <v>2</v>
      </c>
      <c r="H33" s="7">
        <v>82</v>
      </c>
      <c r="I33" s="15">
        <v>38</v>
      </c>
      <c r="J33" s="15">
        <v>44</v>
      </c>
      <c r="K33" s="15"/>
      <c r="L33" s="15"/>
      <c r="M33" s="15">
        <v>0</v>
      </c>
      <c r="N33" s="15">
        <v>0</v>
      </c>
      <c r="O33" s="15">
        <v>30</v>
      </c>
      <c r="P33" s="15">
        <v>54</v>
      </c>
      <c r="Q33" s="15">
        <v>0</v>
      </c>
      <c r="R33" s="15">
        <v>0</v>
      </c>
      <c r="S33" s="15">
        <v>0</v>
      </c>
      <c r="T33" s="15">
        <v>0</v>
      </c>
      <c r="U33" s="42"/>
      <c r="V33" s="41"/>
      <c r="W33" s="41"/>
      <c r="X33" s="41"/>
    </row>
    <row r="34" spans="1:24" ht="15.75" customHeight="1" x14ac:dyDescent="0.35">
      <c r="A34" s="4" t="s">
        <v>79</v>
      </c>
      <c r="B34" s="5" t="s">
        <v>80</v>
      </c>
      <c r="C34" s="4"/>
      <c r="D34" s="4"/>
      <c r="E34" s="4"/>
      <c r="F34" s="4">
        <f>F35+F36+F37+F38+F39+F40+F41+F42+F43+F44+F45</f>
        <v>676</v>
      </c>
      <c r="G34" s="4">
        <f t="shared" ref="G34:T34" si="10">G35+G36+G37+G38+G39+G40+G41+G42+G43+G44+G45</f>
        <v>6</v>
      </c>
      <c r="H34" s="4">
        <f t="shared" si="10"/>
        <v>670</v>
      </c>
      <c r="I34" s="4">
        <f t="shared" si="10"/>
        <v>376</v>
      </c>
      <c r="J34" s="4">
        <f t="shared" si="10"/>
        <v>294</v>
      </c>
      <c r="K34" s="4">
        <f t="shared" si="10"/>
        <v>0</v>
      </c>
      <c r="L34" s="4">
        <f t="shared" si="10"/>
        <v>24</v>
      </c>
      <c r="M34" s="4">
        <f t="shared" si="10"/>
        <v>0</v>
      </c>
      <c r="N34" s="4">
        <f t="shared" si="10"/>
        <v>0</v>
      </c>
      <c r="O34" s="4">
        <f t="shared" si="10"/>
        <v>114</v>
      </c>
      <c r="P34" s="4">
        <f t="shared" si="10"/>
        <v>217</v>
      </c>
      <c r="Q34" s="4">
        <f t="shared" si="10"/>
        <v>118</v>
      </c>
      <c r="R34" s="4">
        <f t="shared" si="10"/>
        <v>151</v>
      </c>
      <c r="S34" s="4">
        <f t="shared" si="10"/>
        <v>44</v>
      </c>
      <c r="T34" s="4">
        <f t="shared" si="10"/>
        <v>32</v>
      </c>
      <c r="U34" s="42"/>
      <c r="V34" s="41"/>
      <c r="W34" s="41"/>
      <c r="X34" s="41"/>
    </row>
    <row r="35" spans="1:24" ht="15.75" customHeight="1" x14ac:dyDescent="0.35">
      <c r="A35" s="15" t="s">
        <v>81</v>
      </c>
      <c r="B35" s="16" t="s">
        <v>82</v>
      </c>
      <c r="C35" s="15"/>
      <c r="D35" s="15">
        <v>4</v>
      </c>
      <c r="E35" s="15"/>
      <c r="F35" s="7">
        <f t="shared" ref="F35:F45" si="11">G35+H35</f>
        <v>88</v>
      </c>
      <c r="G35" s="15"/>
      <c r="H35" s="15">
        <f>I35+J35</f>
        <v>88</v>
      </c>
      <c r="I35" s="15">
        <f>6+12</f>
        <v>18</v>
      </c>
      <c r="J35" s="15">
        <v>70</v>
      </c>
      <c r="K35" s="15"/>
      <c r="L35" s="15"/>
      <c r="M35" s="3">
        <v>0</v>
      </c>
      <c r="N35" s="3">
        <v>0</v>
      </c>
      <c r="O35" s="15">
        <f>32+12</f>
        <v>44</v>
      </c>
      <c r="P35" s="15">
        <v>44</v>
      </c>
      <c r="Q35" s="15">
        <v>0</v>
      </c>
      <c r="R35" s="15">
        <v>0</v>
      </c>
      <c r="S35" s="15">
        <v>0</v>
      </c>
      <c r="T35" s="15">
        <v>0</v>
      </c>
      <c r="U35" s="42"/>
      <c r="V35" s="41"/>
      <c r="W35" s="41"/>
      <c r="X35" s="41"/>
    </row>
    <row r="36" spans="1:24" ht="15.75" customHeight="1" x14ac:dyDescent="0.35">
      <c r="A36" s="15" t="s">
        <v>83</v>
      </c>
      <c r="B36" s="16" t="s">
        <v>84</v>
      </c>
      <c r="C36" s="15"/>
      <c r="D36" s="15"/>
      <c r="E36" s="15">
        <v>7</v>
      </c>
      <c r="F36" s="7">
        <f t="shared" si="11"/>
        <v>68</v>
      </c>
      <c r="G36" s="15"/>
      <c r="H36" s="37">
        <f t="shared" ref="H36:H45" si="12">I36+J36</f>
        <v>68</v>
      </c>
      <c r="I36" s="15">
        <v>18</v>
      </c>
      <c r="J36" s="15">
        <v>50</v>
      </c>
      <c r="K36" s="15"/>
      <c r="L36" s="15">
        <v>12</v>
      </c>
      <c r="M36" s="3">
        <v>0</v>
      </c>
      <c r="N36" s="3">
        <v>0</v>
      </c>
      <c r="O36" s="15">
        <v>0</v>
      </c>
      <c r="P36" s="15">
        <v>0</v>
      </c>
      <c r="Q36" s="15">
        <v>0</v>
      </c>
      <c r="R36" s="15">
        <v>24</v>
      </c>
      <c r="S36" s="15">
        <v>44</v>
      </c>
      <c r="T36" s="15">
        <v>0</v>
      </c>
      <c r="U36" s="42"/>
      <c r="V36" s="41"/>
      <c r="W36" s="41"/>
      <c r="X36" s="41"/>
    </row>
    <row r="37" spans="1:24" ht="15.75" customHeight="1" x14ac:dyDescent="0.35">
      <c r="A37" s="15" t="s">
        <v>85</v>
      </c>
      <c r="B37" s="16" t="s">
        <v>86</v>
      </c>
      <c r="C37" s="15"/>
      <c r="D37" s="15">
        <v>4</v>
      </c>
      <c r="E37" s="15">
        <v>0</v>
      </c>
      <c r="F37" s="7">
        <f t="shared" si="11"/>
        <v>60</v>
      </c>
      <c r="G37" s="15"/>
      <c r="H37" s="37">
        <f t="shared" si="12"/>
        <v>60</v>
      </c>
      <c r="I37" s="15">
        <v>50</v>
      </c>
      <c r="J37" s="15">
        <v>10</v>
      </c>
      <c r="K37" s="15"/>
      <c r="L37" s="15"/>
      <c r="M37" s="3">
        <v>0</v>
      </c>
      <c r="N37" s="3">
        <v>0</v>
      </c>
      <c r="O37" s="15">
        <v>38</v>
      </c>
      <c r="P37" s="15">
        <f>36-14</f>
        <v>22</v>
      </c>
      <c r="Q37" s="15">
        <v>0</v>
      </c>
      <c r="R37" s="15">
        <v>0</v>
      </c>
      <c r="S37" s="15">
        <v>0</v>
      </c>
      <c r="T37" s="15">
        <v>0</v>
      </c>
      <c r="U37" s="42"/>
      <c r="V37" s="41"/>
      <c r="W37" s="41"/>
      <c r="X37" s="41"/>
    </row>
    <row r="38" spans="1:24" ht="15.75" customHeight="1" x14ac:dyDescent="0.35">
      <c r="A38" s="15" t="s">
        <v>87</v>
      </c>
      <c r="B38" s="16" t="s">
        <v>88</v>
      </c>
      <c r="C38" s="15"/>
      <c r="D38" s="15">
        <v>5</v>
      </c>
      <c r="E38" s="15"/>
      <c r="F38" s="7">
        <f t="shared" si="11"/>
        <v>70</v>
      </c>
      <c r="G38" s="15"/>
      <c r="H38" s="37">
        <f t="shared" si="12"/>
        <v>70</v>
      </c>
      <c r="I38" s="15">
        <v>60</v>
      </c>
      <c r="J38" s="15">
        <v>10</v>
      </c>
      <c r="K38" s="15"/>
      <c r="L38" s="15"/>
      <c r="M38" s="3">
        <v>0</v>
      </c>
      <c r="N38" s="3">
        <v>0</v>
      </c>
      <c r="O38" s="15">
        <v>0</v>
      </c>
      <c r="P38" s="15">
        <v>70</v>
      </c>
      <c r="Q38" s="15">
        <v>0</v>
      </c>
      <c r="R38" s="15">
        <v>0</v>
      </c>
      <c r="S38" s="15">
        <v>0</v>
      </c>
      <c r="T38" s="15">
        <v>0</v>
      </c>
      <c r="U38" s="42"/>
      <c r="V38" s="41"/>
      <c r="W38" s="41"/>
      <c r="X38" s="41"/>
    </row>
    <row r="39" spans="1:24" ht="15.75" customHeight="1" x14ac:dyDescent="0.35">
      <c r="A39" s="15" t="s">
        <v>89</v>
      </c>
      <c r="B39" s="16" t="s">
        <v>90</v>
      </c>
      <c r="C39" s="15"/>
      <c r="D39" s="15">
        <v>4</v>
      </c>
      <c r="E39" s="15"/>
      <c r="F39" s="7">
        <f t="shared" si="11"/>
        <v>48</v>
      </c>
      <c r="G39" s="15"/>
      <c r="H39" s="37">
        <f t="shared" si="12"/>
        <v>48</v>
      </c>
      <c r="I39" s="15">
        <v>30</v>
      </c>
      <c r="J39" s="15">
        <v>18</v>
      </c>
      <c r="K39" s="15"/>
      <c r="L39" s="15"/>
      <c r="M39" s="3">
        <v>0</v>
      </c>
      <c r="N39" s="3">
        <v>0</v>
      </c>
      <c r="O39" s="15">
        <v>0</v>
      </c>
      <c r="P39" s="15">
        <v>0</v>
      </c>
      <c r="Q39" s="15">
        <v>48</v>
      </c>
      <c r="R39" s="15">
        <v>0</v>
      </c>
      <c r="S39" s="15">
        <v>0</v>
      </c>
      <c r="T39" s="15">
        <v>0</v>
      </c>
      <c r="U39" s="42"/>
      <c r="V39" s="41"/>
      <c r="W39" s="41"/>
      <c r="X39" s="41"/>
    </row>
    <row r="40" spans="1:24" ht="15.75" customHeight="1" x14ac:dyDescent="0.35">
      <c r="A40" s="15" t="s">
        <v>91</v>
      </c>
      <c r="B40" s="16" t="s">
        <v>92</v>
      </c>
      <c r="C40" s="15"/>
      <c r="D40" s="15">
        <v>6</v>
      </c>
      <c r="E40" s="15"/>
      <c r="F40" s="7">
        <f t="shared" si="11"/>
        <v>32</v>
      </c>
      <c r="G40" s="15">
        <v>2</v>
      </c>
      <c r="H40" s="37">
        <f t="shared" si="12"/>
        <v>30</v>
      </c>
      <c r="I40" s="15">
        <v>30</v>
      </c>
      <c r="J40" s="15">
        <v>0</v>
      </c>
      <c r="K40" s="15"/>
      <c r="L40" s="15"/>
      <c r="M40" s="3">
        <v>0</v>
      </c>
      <c r="N40" s="3">
        <v>0</v>
      </c>
      <c r="O40" s="15">
        <v>0</v>
      </c>
      <c r="P40" s="15">
        <v>0</v>
      </c>
      <c r="Q40" s="15">
        <v>0</v>
      </c>
      <c r="R40" s="15">
        <v>32</v>
      </c>
      <c r="S40" s="15">
        <v>0</v>
      </c>
      <c r="T40" s="15">
        <v>0</v>
      </c>
      <c r="U40" s="42"/>
      <c r="V40" s="41"/>
      <c r="W40" s="41"/>
      <c r="X40" s="41"/>
    </row>
    <row r="41" spans="1:24" ht="18" customHeight="1" x14ac:dyDescent="0.35">
      <c r="A41" s="15" t="s">
        <v>93</v>
      </c>
      <c r="B41" s="16" t="s">
        <v>94</v>
      </c>
      <c r="C41" s="15"/>
      <c r="D41" s="15">
        <v>5</v>
      </c>
      <c r="E41" s="15"/>
      <c r="F41" s="7">
        <f t="shared" si="11"/>
        <v>58</v>
      </c>
      <c r="G41" s="15"/>
      <c r="H41" s="37">
        <f t="shared" si="12"/>
        <v>58</v>
      </c>
      <c r="I41" s="15">
        <v>10</v>
      </c>
      <c r="J41" s="15">
        <v>48</v>
      </c>
      <c r="K41" s="15"/>
      <c r="L41" s="15"/>
      <c r="M41" s="3">
        <v>0</v>
      </c>
      <c r="N41" s="3">
        <v>0</v>
      </c>
      <c r="O41" s="15">
        <v>0</v>
      </c>
      <c r="P41" s="50">
        <v>14</v>
      </c>
      <c r="Q41" s="50">
        <v>44</v>
      </c>
      <c r="R41" s="15">
        <v>0</v>
      </c>
      <c r="S41" s="15">
        <v>0</v>
      </c>
      <c r="T41" s="15">
        <v>0</v>
      </c>
      <c r="U41" s="42"/>
      <c r="V41" s="41"/>
      <c r="W41" s="41"/>
      <c r="X41" s="41"/>
    </row>
    <row r="42" spans="1:24" ht="18" customHeight="1" x14ac:dyDescent="0.35">
      <c r="A42" s="15" t="s">
        <v>95</v>
      </c>
      <c r="B42" s="16" t="s">
        <v>96</v>
      </c>
      <c r="C42" s="15"/>
      <c r="D42" s="15">
        <v>8</v>
      </c>
      <c r="E42" s="15"/>
      <c r="F42" s="7">
        <f t="shared" si="11"/>
        <v>32</v>
      </c>
      <c r="G42" s="15">
        <v>2</v>
      </c>
      <c r="H42" s="37">
        <f t="shared" si="12"/>
        <v>30</v>
      </c>
      <c r="I42" s="15">
        <v>30</v>
      </c>
      <c r="J42" s="15">
        <v>0</v>
      </c>
      <c r="K42" s="15"/>
      <c r="L42" s="15"/>
      <c r="M42" s="3">
        <v>0</v>
      </c>
      <c r="N42" s="3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32</v>
      </c>
      <c r="U42" s="42"/>
      <c r="V42" s="41"/>
      <c r="W42" s="41"/>
      <c r="X42" s="41"/>
    </row>
    <row r="43" spans="1:24" ht="15.75" customHeight="1" x14ac:dyDescent="0.35">
      <c r="A43" s="15" t="s">
        <v>97</v>
      </c>
      <c r="B43" s="16" t="s">
        <v>98</v>
      </c>
      <c r="C43" s="15"/>
      <c r="D43" s="15">
        <v>3</v>
      </c>
      <c r="E43" s="15"/>
      <c r="F43" s="7">
        <f t="shared" si="11"/>
        <v>32</v>
      </c>
      <c r="G43" s="15">
        <v>2</v>
      </c>
      <c r="H43" s="37">
        <f t="shared" si="12"/>
        <v>30</v>
      </c>
      <c r="I43" s="15">
        <v>20</v>
      </c>
      <c r="J43" s="15">
        <v>10</v>
      </c>
      <c r="K43" s="15"/>
      <c r="L43" s="15"/>
      <c r="M43" s="3">
        <v>0</v>
      </c>
      <c r="N43" s="3">
        <v>0</v>
      </c>
      <c r="O43" s="15">
        <v>32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42"/>
      <c r="V43" s="41"/>
      <c r="W43" s="41"/>
      <c r="X43" s="41"/>
    </row>
    <row r="44" spans="1:24" ht="15.75" customHeight="1" x14ac:dyDescent="0.35">
      <c r="A44" s="15" t="s">
        <v>99</v>
      </c>
      <c r="B44" s="16" t="s">
        <v>100</v>
      </c>
      <c r="C44" s="15"/>
      <c r="D44" s="15">
        <v>6</v>
      </c>
      <c r="E44" s="15"/>
      <c r="F44" s="7">
        <f t="shared" si="11"/>
        <v>68</v>
      </c>
      <c r="G44" s="15"/>
      <c r="H44" s="37">
        <f t="shared" si="12"/>
        <v>68</v>
      </c>
      <c r="I44" s="15">
        <v>20</v>
      </c>
      <c r="J44" s="15">
        <v>48</v>
      </c>
      <c r="K44" s="15"/>
      <c r="L44" s="15"/>
      <c r="M44" s="3">
        <v>0</v>
      </c>
      <c r="N44" s="3">
        <v>0</v>
      </c>
      <c r="O44" s="15">
        <v>0</v>
      </c>
      <c r="P44" s="15">
        <v>0</v>
      </c>
      <c r="Q44" s="15">
        <v>0</v>
      </c>
      <c r="R44" s="15">
        <f>43+25</f>
        <v>68</v>
      </c>
      <c r="S44" s="15">
        <v>0</v>
      </c>
      <c r="T44" s="15">
        <v>0</v>
      </c>
      <c r="U44" s="42"/>
      <c r="V44" s="41"/>
      <c r="W44" s="41"/>
      <c r="X44" s="41"/>
    </row>
    <row r="45" spans="1:24" ht="15.75" customHeight="1" x14ac:dyDescent="0.35">
      <c r="A45" s="15" t="s">
        <v>101</v>
      </c>
      <c r="B45" s="16" t="s">
        <v>102</v>
      </c>
      <c r="C45" s="15"/>
      <c r="D45" s="15"/>
      <c r="E45" s="15">
        <v>6</v>
      </c>
      <c r="F45" s="7">
        <f t="shared" si="11"/>
        <v>120</v>
      </c>
      <c r="G45" s="15"/>
      <c r="H45" s="37">
        <f t="shared" si="12"/>
        <v>120</v>
      </c>
      <c r="I45" s="15">
        <v>90</v>
      </c>
      <c r="J45" s="15">
        <v>30</v>
      </c>
      <c r="K45" s="15"/>
      <c r="L45" s="15">
        <v>12</v>
      </c>
      <c r="M45" s="15">
        <v>0</v>
      </c>
      <c r="N45" s="15">
        <v>0</v>
      </c>
      <c r="O45" s="15">
        <v>0</v>
      </c>
      <c r="P45" s="15">
        <v>67</v>
      </c>
      <c r="Q45" s="15">
        <v>26</v>
      </c>
      <c r="R45" s="15">
        <v>27</v>
      </c>
      <c r="S45" s="15">
        <v>0</v>
      </c>
      <c r="T45" s="15">
        <v>0</v>
      </c>
      <c r="U45" s="42"/>
      <c r="V45" s="41"/>
      <c r="W45" s="41"/>
      <c r="X45" s="41"/>
    </row>
    <row r="46" spans="1:24" ht="15.75" customHeight="1" x14ac:dyDescent="0.35">
      <c r="A46" s="4" t="s">
        <v>77</v>
      </c>
      <c r="B46" s="5" t="s">
        <v>78</v>
      </c>
      <c r="C46" s="4"/>
      <c r="D46" s="4"/>
      <c r="E46" s="4"/>
      <c r="F46" s="4">
        <f t="shared" ref="F46:T46" si="13">F48+F52+F68+F72</f>
        <v>1653</v>
      </c>
      <c r="G46" s="4">
        <f t="shared" si="13"/>
        <v>31</v>
      </c>
      <c r="H46" s="4">
        <f t="shared" si="13"/>
        <v>1619</v>
      </c>
      <c r="I46" s="4">
        <f t="shared" si="13"/>
        <v>1002</v>
      </c>
      <c r="J46" s="4">
        <f t="shared" si="13"/>
        <v>554</v>
      </c>
      <c r="K46" s="4">
        <f t="shared" si="13"/>
        <v>60</v>
      </c>
      <c r="L46" s="4">
        <f t="shared" si="13"/>
        <v>168</v>
      </c>
      <c r="M46" s="4">
        <f t="shared" si="13"/>
        <v>0</v>
      </c>
      <c r="N46" s="4">
        <f t="shared" si="13"/>
        <v>0</v>
      </c>
      <c r="O46" s="4">
        <f t="shared" si="13"/>
        <v>272</v>
      </c>
      <c r="P46" s="4">
        <f t="shared" si="13"/>
        <v>257</v>
      </c>
      <c r="Q46" s="4">
        <f t="shared" si="13"/>
        <v>372</v>
      </c>
      <c r="R46" s="4">
        <f t="shared" si="13"/>
        <v>461</v>
      </c>
      <c r="S46" s="4">
        <f t="shared" si="13"/>
        <v>168</v>
      </c>
      <c r="T46" s="4">
        <f t="shared" si="13"/>
        <v>136</v>
      </c>
      <c r="U46" s="42"/>
      <c r="V46" s="41"/>
      <c r="W46" s="41"/>
      <c r="X46" s="41"/>
    </row>
    <row r="47" spans="1:24" ht="15.75" customHeight="1" x14ac:dyDescent="0.35">
      <c r="A47" s="18" t="s">
        <v>103</v>
      </c>
      <c r="B47" s="19" t="s">
        <v>104</v>
      </c>
      <c r="C47" s="18"/>
      <c r="D47" s="18"/>
      <c r="E47" s="18"/>
      <c r="F47" s="18">
        <f>H47+G47</f>
        <v>1621</v>
      </c>
      <c r="G47" s="18">
        <f>G48</f>
        <v>2</v>
      </c>
      <c r="H47" s="18">
        <f>H48+H52+H68+H72</f>
        <v>1619</v>
      </c>
      <c r="I47" s="29">
        <f>I48+I52+I68+I72</f>
        <v>1002</v>
      </c>
      <c r="J47" s="29">
        <f>J48+J52+J68+J72</f>
        <v>554</v>
      </c>
      <c r="K47" s="29">
        <f>K48+K52+K68+K72</f>
        <v>60</v>
      </c>
      <c r="L47" s="29"/>
      <c r="M47" s="29">
        <f t="shared" ref="M47:T47" si="14">M48+M52+M68+M72</f>
        <v>0</v>
      </c>
      <c r="N47" s="29">
        <f t="shared" si="14"/>
        <v>0</v>
      </c>
      <c r="O47" s="29">
        <f t="shared" si="14"/>
        <v>272</v>
      </c>
      <c r="P47" s="29">
        <f t="shared" si="14"/>
        <v>257</v>
      </c>
      <c r="Q47" s="29">
        <f t="shared" si="14"/>
        <v>372</v>
      </c>
      <c r="R47" s="29">
        <f t="shared" si="14"/>
        <v>461</v>
      </c>
      <c r="S47" s="29">
        <f t="shared" si="14"/>
        <v>168</v>
      </c>
      <c r="T47" s="29">
        <f t="shared" si="14"/>
        <v>136</v>
      </c>
      <c r="U47" s="42"/>
      <c r="V47" s="41"/>
      <c r="W47" s="41"/>
      <c r="X47" s="41"/>
    </row>
    <row r="48" spans="1:24" ht="56" customHeight="1" x14ac:dyDescent="0.35">
      <c r="A48" s="20" t="s">
        <v>105</v>
      </c>
      <c r="B48" s="21" t="s">
        <v>106</v>
      </c>
      <c r="C48" s="22"/>
      <c r="D48" s="22"/>
      <c r="E48" s="22" t="s">
        <v>160</v>
      </c>
      <c r="F48" s="23">
        <f>F49+F50</f>
        <v>141</v>
      </c>
      <c r="G48" s="23">
        <f t="shared" ref="G48:T48" si="15">G49+G50</f>
        <v>2</v>
      </c>
      <c r="H48" s="23">
        <f t="shared" si="15"/>
        <v>142</v>
      </c>
      <c r="I48" s="23">
        <f t="shared" si="15"/>
        <v>129</v>
      </c>
      <c r="J48" s="23">
        <f t="shared" si="15"/>
        <v>10</v>
      </c>
      <c r="K48" s="23">
        <f t="shared" si="15"/>
        <v>0</v>
      </c>
      <c r="L48" s="23">
        <f t="shared" si="15"/>
        <v>24</v>
      </c>
      <c r="M48" s="23">
        <f t="shared" si="15"/>
        <v>0</v>
      </c>
      <c r="N48" s="23">
        <f t="shared" si="15"/>
        <v>0</v>
      </c>
      <c r="O48" s="23">
        <f t="shared" si="15"/>
        <v>0</v>
      </c>
      <c r="P48" s="23">
        <f t="shared" si="15"/>
        <v>0</v>
      </c>
      <c r="Q48" s="23">
        <f t="shared" si="15"/>
        <v>0</v>
      </c>
      <c r="R48" s="23">
        <f t="shared" si="15"/>
        <v>144</v>
      </c>
      <c r="S48" s="23">
        <f t="shared" si="15"/>
        <v>0</v>
      </c>
      <c r="T48" s="23">
        <f t="shared" si="15"/>
        <v>0</v>
      </c>
      <c r="U48" s="42"/>
      <c r="V48" s="41"/>
      <c r="W48" s="41"/>
      <c r="X48" s="41"/>
    </row>
    <row r="49" spans="1:26" ht="18.5" customHeight="1" x14ac:dyDescent="0.35">
      <c r="A49" s="15" t="s">
        <v>107</v>
      </c>
      <c r="B49" s="16" t="s">
        <v>108</v>
      </c>
      <c r="C49" s="15"/>
      <c r="D49" s="15"/>
      <c r="E49" s="15">
        <v>6</v>
      </c>
      <c r="F49" s="15">
        <v>100</v>
      </c>
      <c r="G49" s="15">
        <v>2</v>
      </c>
      <c r="H49" s="15">
        <v>98</v>
      </c>
      <c r="I49" s="15">
        <v>88</v>
      </c>
      <c r="J49" s="15">
        <v>10</v>
      </c>
      <c r="K49" s="15"/>
      <c r="L49" s="15">
        <v>24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100</v>
      </c>
      <c r="S49" s="15">
        <v>0</v>
      </c>
      <c r="T49" s="15">
        <v>0</v>
      </c>
      <c r="U49" s="42"/>
      <c r="V49" s="41"/>
      <c r="W49" s="41"/>
      <c r="X49" s="41"/>
    </row>
    <row r="50" spans="1:26" ht="41" customHeight="1" x14ac:dyDescent="0.35">
      <c r="A50" s="15" t="s">
        <v>109</v>
      </c>
      <c r="B50" s="16" t="s">
        <v>110</v>
      </c>
      <c r="C50" s="15"/>
      <c r="D50" s="15">
        <v>6</v>
      </c>
      <c r="E50" s="15"/>
      <c r="F50" s="15">
        <v>41</v>
      </c>
      <c r="G50" s="15">
        <v>0</v>
      </c>
      <c r="H50" s="15">
        <f t="shared" ref="H50:H51" si="16">SUM(M50:T50)</f>
        <v>44</v>
      </c>
      <c r="I50" s="15">
        <v>41</v>
      </c>
      <c r="J50" s="15">
        <v>0</v>
      </c>
      <c r="K50" s="15">
        <v>0</v>
      </c>
      <c r="L50" s="15"/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44</v>
      </c>
      <c r="S50" s="15">
        <v>0</v>
      </c>
      <c r="T50" s="15">
        <v>0</v>
      </c>
      <c r="U50" s="42"/>
      <c r="V50" s="41"/>
      <c r="W50" s="41"/>
      <c r="X50" s="41"/>
    </row>
    <row r="51" spans="1:26" ht="15.5" x14ac:dyDescent="0.35">
      <c r="A51" s="15" t="s">
        <v>111</v>
      </c>
      <c r="B51" s="36" t="s">
        <v>112</v>
      </c>
      <c r="C51" s="35"/>
      <c r="D51" s="35">
        <v>6</v>
      </c>
      <c r="E51" s="35"/>
      <c r="F51" s="35">
        <f>T51+S51+R51+Q51+P51+O51+N51+M51</f>
        <v>144</v>
      </c>
      <c r="G51" s="35"/>
      <c r="H51" s="35">
        <f t="shared" si="16"/>
        <v>144</v>
      </c>
      <c r="I51" s="35">
        <v>0</v>
      </c>
      <c r="J51" s="35">
        <v>0</v>
      </c>
      <c r="K51" s="35">
        <v>0</v>
      </c>
      <c r="L51" s="35"/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144</v>
      </c>
      <c r="S51" s="35">
        <v>0</v>
      </c>
      <c r="T51" s="35">
        <v>0</v>
      </c>
      <c r="U51" s="42"/>
      <c r="V51" s="41"/>
      <c r="W51" s="41"/>
      <c r="X51" s="41"/>
    </row>
    <row r="52" spans="1:26" ht="56" customHeight="1" x14ac:dyDescent="0.35">
      <c r="A52" s="20" t="s">
        <v>113</v>
      </c>
      <c r="B52" s="21" t="s">
        <v>114</v>
      </c>
      <c r="C52" s="22"/>
      <c r="D52" s="22"/>
      <c r="E52" s="22" t="s">
        <v>150</v>
      </c>
      <c r="F52" s="22">
        <f t="shared" ref="F52:T52" si="17">F53+F59+F62+F63+F64+F65</f>
        <v>1338</v>
      </c>
      <c r="G52" s="22">
        <f t="shared" si="17"/>
        <v>27</v>
      </c>
      <c r="H52" s="22">
        <f t="shared" si="17"/>
        <v>1305</v>
      </c>
      <c r="I52" s="22">
        <f t="shared" si="17"/>
        <v>757</v>
      </c>
      <c r="J52" s="22">
        <f t="shared" si="17"/>
        <v>488</v>
      </c>
      <c r="K52" s="22">
        <f t="shared" si="17"/>
        <v>60</v>
      </c>
      <c r="L52" s="22">
        <f t="shared" si="17"/>
        <v>102</v>
      </c>
      <c r="M52" s="22">
        <f t="shared" si="17"/>
        <v>0</v>
      </c>
      <c r="N52" s="22">
        <f t="shared" si="17"/>
        <v>0</v>
      </c>
      <c r="O52" s="22">
        <f t="shared" si="17"/>
        <v>272</v>
      </c>
      <c r="P52" s="22">
        <f t="shared" si="17"/>
        <v>247</v>
      </c>
      <c r="Q52" s="22">
        <f t="shared" si="17"/>
        <v>340</v>
      </c>
      <c r="R52" s="22">
        <f t="shared" si="17"/>
        <v>211</v>
      </c>
      <c r="S52" s="22">
        <f t="shared" si="17"/>
        <v>132</v>
      </c>
      <c r="T52" s="22">
        <f t="shared" si="17"/>
        <v>136</v>
      </c>
      <c r="U52" s="42"/>
      <c r="V52" s="41"/>
      <c r="W52" s="41"/>
      <c r="X52" s="41"/>
    </row>
    <row r="53" spans="1:26" ht="15.5" x14ac:dyDescent="0.35">
      <c r="A53" s="58" t="s">
        <v>115</v>
      </c>
      <c r="B53" s="16" t="s">
        <v>151</v>
      </c>
      <c r="C53" s="15"/>
      <c r="D53" s="15"/>
      <c r="E53" s="15"/>
      <c r="F53" s="28">
        <f>F55+F56+F57+F58+F54</f>
        <v>481</v>
      </c>
      <c r="G53" s="39">
        <f t="shared" ref="G53:T53" si="18">G55+G56+G57+G58+G54</f>
        <v>11</v>
      </c>
      <c r="H53" s="39">
        <f t="shared" si="18"/>
        <v>470</v>
      </c>
      <c r="I53" s="39">
        <f t="shared" si="18"/>
        <v>222</v>
      </c>
      <c r="J53" s="39">
        <f t="shared" si="18"/>
        <v>248</v>
      </c>
      <c r="K53" s="39">
        <f t="shared" si="18"/>
        <v>0</v>
      </c>
      <c r="L53" s="39">
        <f t="shared" si="18"/>
        <v>36</v>
      </c>
      <c r="M53" s="39">
        <f t="shared" si="18"/>
        <v>0</v>
      </c>
      <c r="N53" s="39">
        <f t="shared" si="18"/>
        <v>0</v>
      </c>
      <c r="O53" s="39">
        <f t="shared" si="18"/>
        <v>184</v>
      </c>
      <c r="P53" s="39">
        <f t="shared" si="18"/>
        <v>187</v>
      </c>
      <c r="Q53" s="39">
        <f t="shared" si="18"/>
        <v>60</v>
      </c>
      <c r="R53" s="39">
        <f t="shared" si="18"/>
        <v>50</v>
      </c>
      <c r="S53" s="39">
        <f t="shared" si="18"/>
        <v>0</v>
      </c>
      <c r="T53" s="39">
        <f t="shared" si="18"/>
        <v>0</v>
      </c>
      <c r="U53" s="42"/>
      <c r="V53" s="41"/>
      <c r="W53" s="41"/>
      <c r="X53" s="41"/>
    </row>
    <row r="54" spans="1:26" ht="15.75" customHeight="1" x14ac:dyDescent="0.35">
      <c r="A54" s="59"/>
      <c r="B54" s="38" t="s">
        <v>161</v>
      </c>
      <c r="C54" s="32"/>
      <c r="D54" s="32">
        <v>4</v>
      </c>
      <c r="E54" s="32"/>
      <c r="F54" s="32">
        <f>G54+H54</f>
        <v>64</v>
      </c>
      <c r="G54" s="32"/>
      <c r="H54" s="32">
        <f>I54+J54</f>
        <v>64</v>
      </c>
      <c r="I54" s="32">
        <v>18</v>
      </c>
      <c r="J54" s="32">
        <v>46</v>
      </c>
      <c r="K54" s="32"/>
      <c r="L54" s="32"/>
      <c r="M54" s="32">
        <v>0</v>
      </c>
      <c r="N54" s="32">
        <v>0</v>
      </c>
      <c r="O54" s="32">
        <v>64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42"/>
      <c r="V54" s="41"/>
      <c r="W54" s="41"/>
      <c r="X54" s="41"/>
    </row>
    <row r="55" spans="1:26" ht="15.75" customHeight="1" x14ac:dyDescent="0.35">
      <c r="A55" s="59"/>
      <c r="B55" s="16" t="s">
        <v>116</v>
      </c>
      <c r="C55" s="15"/>
      <c r="D55" s="15"/>
      <c r="E55" s="15">
        <v>4</v>
      </c>
      <c r="F55" s="37">
        <f>G55+H55</f>
        <v>140</v>
      </c>
      <c r="G55" s="15">
        <v>4</v>
      </c>
      <c r="H55" s="37">
        <f t="shared" ref="H55:H63" si="19">I55+J55</f>
        <v>136</v>
      </c>
      <c r="I55" s="15">
        <f>98-22</f>
        <v>76</v>
      </c>
      <c r="J55" s="15">
        <v>60</v>
      </c>
      <c r="K55" s="15"/>
      <c r="L55" s="15">
        <v>12</v>
      </c>
      <c r="M55" s="15">
        <v>0</v>
      </c>
      <c r="N55" s="15">
        <v>0</v>
      </c>
      <c r="O55" s="50">
        <v>120</v>
      </c>
      <c r="P55" s="50">
        <v>20</v>
      </c>
      <c r="Q55" s="15">
        <v>0</v>
      </c>
      <c r="R55" s="15">
        <v>0</v>
      </c>
      <c r="S55" s="15">
        <v>0</v>
      </c>
      <c r="T55" s="15">
        <v>0</v>
      </c>
      <c r="U55" s="42"/>
      <c r="V55" s="41"/>
      <c r="W55" s="41"/>
      <c r="X55" s="41"/>
    </row>
    <row r="56" spans="1:26" ht="15.75" customHeight="1" x14ac:dyDescent="0.35">
      <c r="A56" s="59"/>
      <c r="B56" s="16" t="s">
        <v>118</v>
      </c>
      <c r="C56" s="15"/>
      <c r="D56" s="15"/>
      <c r="E56" s="15">
        <v>4</v>
      </c>
      <c r="F56" s="37">
        <f>G56+H56</f>
        <v>115</v>
      </c>
      <c r="G56" s="15"/>
      <c r="H56" s="37">
        <f t="shared" si="19"/>
        <v>115</v>
      </c>
      <c r="I56" s="15">
        <v>43</v>
      </c>
      <c r="J56" s="15">
        <v>72</v>
      </c>
      <c r="K56" s="15"/>
      <c r="L56" s="15">
        <v>12</v>
      </c>
      <c r="M56" s="15">
        <v>0</v>
      </c>
      <c r="N56" s="15">
        <v>0</v>
      </c>
      <c r="O56" s="15">
        <v>0</v>
      </c>
      <c r="P56" s="15">
        <v>115</v>
      </c>
      <c r="Q56" s="15">
        <v>0</v>
      </c>
      <c r="R56" s="15">
        <v>0</v>
      </c>
      <c r="S56" s="15">
        <v>0</v>
      </c>
      <c r="T56" s="15">
        <v>0</v>
      </c>
      <c r="U56" s="42"/>
      <c r="V56" s="41"/>
      <c r="W56" s="41"/>
      <c r="X56" s="41"/>
    </row>
    <row r="57" spans="1:26" ht="30.5" customHeight="1" x14ac:dyDescent="0.35">
      <c r="A57" s="59"/>
      <c r="B57" s="16" t="s">
        <v>119</v>
      </c>
      <c r="C57" s="15"/>
      <c r="D57" s="15"/>
      <c r="E57" s="15">
        <v>6</v>
      </c>
      <c r="F57" s="37">
        <f>G57+H57</f>
        <v>110</v>
      </c>
      <c r="G57" s="15">
        <v>5</v>
      </c>
      <c r="H57" s="37">
        <f t="shared" si="19"/>
        <v>105</v>
      </c>
      <c r="I57" s="15">
        <f>56-11</f>
        <v>45</v>
      </c>
      <c r="J57" s="15">
        <v>60</v>
      </c>
      <c r="K57" s="15"/>
      <c r="L57" s="15">
        <v>12</v>
      </c>
      <c r="M57" s="15">
        <v>0</v>
      </c>
      <c r="N57" s="15">
        <v>0</v>
      </c>
      <c r="O57" s="15">
        <v>0</v>
      </c>
      <c r="P57" s="15">
        <v>0</v>
      </c>
      <c r="Q57" s="15">
        <v>60</v>
      </c>
      <c r="R57" s="15">
        <v>50</v>
      </c>
      <c r="S57" s="15">
        <v>0</v>
      </c>
      <c r="T57" s="15">
        <v>0</v>
      </c>
      <c r="U57" s="42"/>
      <c r="V57" s="41"/>
      <c r="W57" s="41"/>
      <c r="X57" s="41"/>
    </row>
    <row r="58" spans="1:26" ht="28" customHeight="1" x14ac:dyDescent="0.35">
      <c r="A58" s="60"/>
      <c r="B58" s="16" t="s">
        <v>120</v>
      </c>
      <c r="C58" s="15"/>
      <c r="D58" s="15">
        <v>3</v>
      </c>
      <c r="E58" s="15"/>
      <c r="F58" s="37">
        <f>G58+H58</f>
        <v>52</v>
      </c>
      <c r="G58" s="15">
        <v>2</v>
      </c>
      <c r="H58" s="37">
        <f t="shared" si="19"/>
        <v>50</v>
      </c>
      <c r="I58" s="15">
        <v>40</v>
      </c>
      <c r="J58" s="15">
        <v>10</v>
      </c>
      <c r="K58" s="15">
        <v>0</v>
      </c>
      <c r="L58" s="15"/>
      <c r="M58" s="15">
        <v>0</v>
      </c>
      <c r="N58" s="15">
        <v>0</v>
      </c>
      <c r="O58" s="50">
        <v>0</v>
      </c>
      <c r="P58" s="50">
        <v>52</v>
      </c>
      <c r="Q58" s="15">
        <v>0</v>
      </c>
      <c r="R58" s="15">
        <v>0</v>
      </c>
      <c r="S58" s="15">
        <v>0</v>
      </c>
      <c r="T58" s="15">
        <v>0</v>
      </c>
      <c r="U58" s="42"/>
      <c r="V58" s="41"/>
      <c r="W58" s="41"/>
      <c r="X58" s="41"/>
    </row>
    <row r="59" spans="1:26" ht="43" customHeight="1" x14ac:dyDescent="0.35">
      <c r="A59" s="16" t="s">
        <v>121</v>
      </c>
      <c r="B59" s="16" t="s">
        <v>158</v>
      </c>
      <c r="C59" s="32"/>
      <c r="D59" s="32"/>
      <c r="E59" s="32"/>
      <c r="F59" s="39">
        <f>F60+F61</f>
        <v>248</v>
      </c>
      <c r="G59" s="39">
        <f t="shared" ref="G59:T59" si="20">G60+G61</f>
        <v>0</v>
      </c>
      <c r="H59" s="39">
        <f t="shared" si="20"/>
        <v>248</v>
      </c>
      <c r="I59" s="39">
        <f t="shared" si="20"/>
        <v>128</v>
      </c>
      <c r="J59" s="39">
        <f t="shared" si="20"/>
        <v>120</v>
      </c>
      <c r="K59" s="39">
        <f t="shared" si="20"/>
        <v>0</v>
      </c>
      <c r="L59" s="39">
        <f t="shared" si="20"/>
        <v>36</v>
      </c>
      <c r="M59" s="39">
        <f t="shared" si="20"/>
        <v>0</v>
      </c>
      <c r="N59" s="39">
        <f t="shared" si="20"/>
        <v>0</v>
      </c>
      <c r="O59" s="39">
        <f t="shared" si="20"/>
        <v>88</v>
      </c>
      <c r="P59" s="39">
        <f t="shared" si="20"/>
        <v>60</v>
      </c>
      <c r="Q59" s="39">
        <f t="shared" si="20"/>
        <v>100</v>
      </c>
      <c r="R59" s="39">
        <f t="shared" si="20"/>
        <v>0</v>
      </c>
      <c r="S59" s="39">
        <f t="shared" si="20"/>
        <v>0</v>
      </c>
      <c r="T59" s="39">
        <f t="shared" si="20"/>
        <v>0</v>
      </c>
      <c r="U59" s="42"/>
      <c r="V59" s="41"/>
      <c r="W59" s="41"/>
      <c r="X59" s="41"/>
    </row>
    <row r="60" spans="1:26" ht="15.75" customHeight="1" x14ac:dyDescent="0.35">
      <c r="A60" s="16"/>
      <c r="B60" s="16" t="s">
        <v>117</v>
      </c>
      <c r="C60" s="40"/>
      <c r="D60" s="40"/>
      <c r="E60" s="40">
        <v>4</v>
      </c>
      <c r="F60" s="40">
        <f t="shared" ref="F60:F65" si="21">G60+H60</f>
        <v>148</v>
      </c>
      <c r="G60" s="40"/>
      <c r="H60" s="40">
        <f t="shared" si="19"/>
        <v>148</v>
      </c>
      <c r="I60" s="40">
        <v>88</v>
      </c>
      <c r="J60" s="40">
        <v>60</v>
      </c>
      <c r="K60" s="40"/>
      <c r="L60" s="40">
        <v>18</v>
      </c>
      <c r="M60" s="40">
        <v>0</v>
      </c>
      <c r="N60" s="40">
        <v>0</v>
      </c>
      <c r="O60" s="50">
        <v>88</v>
      </c>
      <c r="P60" s="50">
        <v>60</v>
      </c>
      <c r="Q60" s="40">
        <v>0</v>
      </c>
      <c r="R60" s="40">
        <v>0</v>
      </c>
      <c r="S60" s="40">
        <v>0</v>
      </c>
      <c r="T60" s="40">
        <v>0</v>
      </c>
      <c r="U60" s="42"/>
      <c r="V60" s="41"/>
      <c r="W60" s="41"/>
      <c r="X60" s="41"/>
      <c r="Y60" s="40"/>
      <c r="Z60" s="40"/>
    </row>
    <row r="61" spans="1:26" ht="15.75" customHeight="1" x14ac:dyDescent="0.35">
      <c r="A61" s="16"/>
      <c r="B61" s="38" t="s">
        <v>170</v>
      </c>
      <c r="C61" s="40"/>
      <c r="D61" s="40"/>
      <c r="E61" s="40">
        <v>5</v>
      </c>
      <c r="F61" s="40">
        <f t="shared" si="21"/>
        <v>100</v>
      </c>
      <c r="G61" s="40"/>
      <c r="H61" s="40">
        <f t="shared" ref="H61" si="22">I61+J61</f>
        <v>100</v>
      </c>
      <c r="I61" s="40">
        <v>40</v>
      </c>
      <c r="J61" s="40">
        <v>60</v>
      </c>
      <c r="K61" s="40"/>
      <c r="L61" s="40">
        <v>18</v>
      </c>
      <c r="M61" s="40">
        <v>0</v>
      </c>
      <c r="N61" s="40">
        <v>0</v>
      </c>
      <c r="O61" s="40">
        <v>0</v>
      </c>
      <c r="P61" s="40">
        <v>0</v>
      </c>
      <c r="Q61" s="50">
        <v>100</v>
      </c>
      <c r="R61" s="40">
        <v>0</v>
      </c>
      <c r="S61" s="40">
        <v>0</v>
      </c>
      <c r="T61" s="40">
        <v>0</v>
      </c>
      <c r="U61" s="42"/>
      <c r="V61" s="41"/>
      <c r="W61" s="41"/>
      <c r="X61" s="41"/>
      <c r="Y61" s="40"/>
      <c r="Z61" s="40"/>
    </row>
    <row r="62" spans="1:26" ht="26" x14ac:dyDescent="0.35">
      <c r="A62" s="16" t="s">
        <v>152</v>
      </c>
      <c r="B62" s="16" t="s">
        <v>159</v>
      </c>
      <c r="C62" s="32"/>
      <c r="D62" s="32">
        <v>5</v>
      </c>
      <c r="E62" s="32"/>
      <c r="F62" s="37">
        <f t="shared" si="21"/>
        <v>46</v>
      </c>
      <c r="G62" s="32">
        <v>16</v>
      </c>
      <c r="H62" s="37">
        <v>30</v>
      </c>
      <c r="I62" s="32">
        <v>30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25">
        <v>46</v>
      </c>
      <c r="S62" s="32">
        <v>0</v>
      </c>
      <c r="T62" s="32">
        <v>0</v>
      </c>
      <c r="U62" s="42"/>
      <c r="V62" s="41"/>
      <c r="W62" s="41"/>
      <c r="X62" s="41"/>
    </row>
    <row r="63" spans="1:26" ht="48" customHeight="1" x14ac:dyDescent="0.35">
      <c r="A63" s="16" t="s">
        <v>153</v>
      </c>
      <c r="B63" s="16" t="s">
        <v>122</v>
      </c>
      <c r="C63" s="15"/>
      <c r="D63" s="15">
        <v>7</v>
      </c>
      <c r="E63" s="15"/>
      <c r="F63" s="37">
        <v>91</v>
      </c>
      <c r="G63" s="15"/>
      <c r="H63" s="37">
        <f t="shared" si="19"/>
        <v>85</v>
      </c>
      <c r="I63" s="15">
        <v>55</v>
      </c>
      <c r="J63" s="15">
        <v>30</v>
      </c>
      <c r="K63" s="15">
        <v>0</v>
      </c>
      <c r="L63" s="15"/>
      <c r="M63" s="15">
        <v>0</v>
      </c>
      <c r="N63" s="15">
        <v>0</v>
      </c>
      <c r="O63" s="15">
        <v>0</v>
      </c>
      <c r="P63" s="15">
        <v>0</v>
      </c>
      <c r="Q63" s="15">
        <v>36</v>
      </c>
      <c r="R63" s="15">
        <v>25</v>
      </c>
      <c r="S63" s="15">
        <v>30</v>
      </c>
      <c r="T63" s="15">
        <v>0</v>
      </c>
      <c r="U63" s="42"/>
      <c r="V63" s="41"/>
      <c r="W63" s="41"/>
      <c r="X63" s="41"/>
    </row>
    <row r="64" spans="1:26" ht="41" customHeight="1" x14ac:dyDescent="0.35">
      <c r="A64" s="16" t="s">
        <v>154</v>
      </c>
      <c r="B64" s="16" t="s">
        <v>157</v>
      </c>
      <c r="C64" s="15"/>
      <c r="D64" s="15"/>
      <c r="E64" s="15">
        <v>6</v>
      </c>
      <c r="F64" s="37">
        <f t="shared" si="21"/>
        <v>234</v>
      </c>
      <c r="G64" s="15"/>
      <c r="H64" s="37">
        <f>I64+J64+K64</f>
        <v>234</v>
      </c>
      <c r="I64" s="15">
        <v>144</v>
      </c>
      <c r="J64" s="15">
        <v>60</v>
      </c>
      <c r="K64" s="15">
        <v>30</v>
      </c>
      <c r="L64" s="15">
        <v>12</v>
      </c>
      <c r="M64" s="15">
        <v>0</v>
      </c>
      <c r="N64" s="15">
        <v>0</v>
      </c>
      <c r="O64" s="15">
        <v>0</v>
      </c>
      <c r="P64" s="15">
        <v>0</v>
      </c>
      <c r="Q64" s="15">
        <v>144</v>
      </c>
      <c r="R64" s="25">
        <v>90</v>
      </c>
      <c r="S64" s="15">
        <v>0</v>
      </c>
      <c r="T64" s="15">
        <v>0</v>
      </c>
      <c r="U64" s="42"/>
      <c r="V64" s="41"/>
      <c r="W64" s="41"/>
      <c r="X64" s="41"/>
    </row>
    <row r="65" spans="1:24" ht="32" customHeight="1" x14ac:dyDescent="0.35">
      <c r="A65" s="16" t="s">
        <v>155</v>
      </c>
      <c r="B65" s="16" t="s">
        <v>156</v>
      </c>
      <c r="C65" s="15"/>
      <c r="D65" s="15"/>
      <c r="E65" s="15">
        <v>8</v>
      </c>
      <c r="F65" s="37">
        <f t="shared" si="21"/>
        <v>238</v>
      </c>
      <c r="G65" s="15"/>
      <c r="H65" s="37">
        <v>238</v>
      </c>
      <c r="I65" s="15">
        <v>178</v>
      </c>
      <c r="J65" s="15">
        <v>30</v>
      </c>
      <c r="K65" s="15">
        <v>30</v>
      </c>
      <c r="L65" s="15">
        <v>18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102</v>
      </c>
      <c r="T65" s="15">
        <v>136</v>
      </c>
      <c r="U65" s="42"/>
      <c r="V65" s="41"/>
      <c r="W65" s="41"/>
      <c r="X65" s="41"/>
    </row>
    <row r="66" spans="1:24" ht="32" customHeight="1" x14ac:dyDescent="0.35">
      <c r="A66" s="16" t="s">
        <v>176</v>
      </c>
      <c r="B66" s="16" t="s">
        <v>123</v>
      </c>
      <c r="C66" s="52"/>
      <c r="D66" s="52"/>
      <c r="E66" s="52"/>
      <c r="F66" s="52">
        <v>36</v>
      </c>
      <c r="G66" s="52"/>
      <c r="H66" s="52">
        <v>36</v>
      </c>
      <c r="I66" s="52"/>
      <c r="J66" s="52">
        <v>36</v>
      </c>
      <c r="K66" s="52"/>
      <c r="L66" s="52"/>
      <c r="M66" s="52"/>
      <c r="N66" s="52"/>
      <c r="O66" s="52"/>
      <c r="P66" s="52"/>
      <c r="Q66" s="52"/>
      <c r="R66" s="52"/>
      <c r="S66" s="52"/>
      <c r="T66" s="52">
        <v>36</v>
      </c>
      <c r="U66" s="42"/>
      <c r="V66" s="51"/>
      <c r="W66" s="51"/>
      <c r="X66" s="51"/>
    </row>
    <row r="67" spans="1:24" ht="29.5" customHeight="1" x14ac:dyDescent="0.35">
      <c r="A67" s="15" t="s">
        <v>125</v>
      </c>
      <c r="B67" s="36" t="s">
        <v>112</v>
      </c>
      <c r="C67" s="35"/>
      <c r="D67" s="35">
        <v>8</v>
      </c>
      <c r="E67" s="35"/>
      <c r="F67" s="35">
        <f>H67+G67</f>
        <v>540</v>
      </c>
      <c r="G67" s="35"/>
      <c r="H67" s="35">
        <f t="shared" ref="H67:H81" si="23">SUM(M67:T67)</f>
        <v>540</v>
      </c>
      <c r="I67" s="35">
        <v>0</v>
      </c>
      <c r="J67" s="35">
        <v>0</v>
      </c>
      <c r="K67" s="35">
        <v>0</v>
      </c>
      <c r="L67" s="35">
        <v>12</v>
      </c>
      <c r="M67" s="35">
        <v>0</v>
      </c>
      <c r="N67" s="35">
        <v>0</v>
      </c>
      <c r="O67" s="35">
        <v>0</v>
      </c>
      <c r="P67" s="35">
        <v>108</v>
      </c>
      <c r="Q67" s="35">
        <v>0</v>
      </c>
      <c r="R67" s="35">
        <v>0</v>
      </c>
      <c r="S67" s="35">
        <v>216</v>
      </c>
      <c r="T67" s="35">
        <v>216</v>
      </c>
      <c r="U67" s="42"/>
      <c r="V67" s="41"/>
      <c r="W67" s="41"/>
      <c r="X67" s="41"/>
    </row>
    <row r="68" spans="1:24" ht="15.5" x14ac:dyDescent="0.35">
      <c r="A68" s="22" t="s">
        <v>126</v>
      </c>
      <c r="B68" s="26" t="s">
        <v>127</v>
      </c>
      <c r="C68" s="22"/>
      <c r="D68" s="22"/>
      <c r="E68" s="22" t="s">
        <v>172</v>
      </c>
      <c r="F68" s="22">
        <f>F69</f>
        <v>130</v>
      </c>
      <c r="G68" s="22">
        <f t="shared" ref="G68:T68" si="24">G69</f>
        <v>2</v>
      </c>
      <c r="H68" s="22">
        <f t="shared" si="24"/>
        <v>128</v>
      </c>
      <c r="I68" s="22">
        <f t="shared" si="24"/>
        <v>72</v>
      </c>
      <c r="J68" s="22">
        <f t="shared" si="24"/>
        <v>56</v>
      </c>
      <c r="K68" s="22">
        <f t="shared" si="24"/>
        <v>0</v>
      </c>
      <c r="L68" s="22">
        <f t="shared" si="24"/>
        <v>18</v>
      </c>
      <c r="M68" s="22">
        <f t="shared" si="24"/>
        <v>0</v>
      </c>
      <c r="N68" s="22">
        <f t="shared" si="24"/>
        <v>0</v>
      </c>
      <c r="O68" s="22">
        <f t="shared" si="24"/>
        <v>0</v>
      </c>
      <c r="P68" s="22">
        <f t="shared" si="24"/>
        <v>0</v>
      </c>
      <c r="Q68" s="22">
        <f t="shared" si="24"/>
        <v>0</v>
      </c>
      <c r="R68" s="22">
        <f t="shared" si="24"/>
        <v>94</v>
      </c>
      <c r="S68" s="22">
        <f t="shared" si="24"/>
        <v>36</v>
      </c>
      <c r="T68" s="22">
        <f t="shared" si="24"/>
        <v>0</v>
      </c>
      <c r="U68" s="42"/>
      <c r="V68" s="41"/>
      <c r="W68" s="41"/>
      <c r="X68" s="41"/>
    </row>
    <row r="69" spans="1:24" ht="26" x14ac:dyDescent="0.35">
      <c r="A69" s="15" t="s">
        <v>128</v>
      </c>
      <c r="B69" s="16" t="s">
        <v>147</v>
      </c>
      <c r="C69" s="15"/>
      <c r="D69" s="15"/>
      <c r="E69" s="15">
        <v>7</v>
      </c>
      <c r="F69" s="15">
        <f>G69+H69</f>
        <v>130</v>
      </c>
      <c r="G69" s="15">
        <v>2</v>
      </c>
      <c r="H69" s="15">
        <f>I69+J69</f>
        <v>128</v>
      </c>
      <c r="I69" s="15">
        <v>72</v>
      </c>
      <c r="J69" s="15">
        <f>70-14</f>
        <v>56</v>
      </c>
      <c r="K69" s="15">
        <v>0</v>
      </c>
      <c r="L69" s="15">
        <v>18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f>108-14</f>
        <v>94</v>
      </c>
      <c r="S69" s="15">
        <v>36</v>
      </c>
      <c r="T69" s="15">
        <v>0</v>
      </c>
      <c r="U69" s="42"/>
      <c r="V69" s="41"/>
      <c r="W69" s="41"/>
      <c r="X69" s="41"/>
    </row>
    <row r="70" spans="1:24" ht="15.5" x14ac:dyDescent="0.35">
      <c r="A70" s="47" t="s">
        <v>174</v>
      </c>
      <c r="B70" s="16" t="s">
        <v>123</v>
      </c>
      <c r="C70" s="47"/>
      <c r="D70" s="47"/>
      <c r="E70" s="47"/>
      <c r="F70" s="47">
        <v>36</v>
      </c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>
        <v>36</v>
      </c>
      <c r="S70" s="47"/>
      <c r="T70" s="47"/>
      <c r="U70" s="42"/>
      <c r="V70" s="48"/>
      <c r="W70" s="48"/>
      <c r="X70" s="48"/>
    </row>
    <row r="71" spans="1:24" ht="33" customHeight="1" x14ac:dyDescent="0.35">
      <c r="A71" s="15" t="s">
        <v>129</v>
      </c>
      <c r="B71" s="36" t="s">
        <v>112</v>
      </c>
      <c r="C71" s="35"/>
      <c r="D71" s="35">
        <v>7</v>
      </c>
      <c r="E71" s="35"/>
      <c r="F71" s="35">
        <f>H71</f>
        <v>36</v>
      </c>
      <c r="G71" s="35"/>
      <c r="H71" s="35">
        <f t="shared" si="23"/>
        <v>36</v>
      </c>
      <c r="I71" s="35">
        <v>0</v>
      </c>
      <c r="J71" s="35">
        <v>0</v>
      </c>
      <c r="K71" s="35">
        <v>0</v>
      </c>
      <c r="L71" s="35"/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36</v>
      </c>
      <c r="T71" s="35">
        <v>0</v>
      </c>
      <c r="U71" s="42"/>
      <c r="V71" s="41"/>
      <c r="W71" s="41"/>
      <c r="X71" s="41"/>
    </row>
    <row r="72" spans="1:24" ht="33.5" customHeight="1" x14ac:dyDescent="0.35">
      <c r="A72" s="22" t="s">
        <v>130</v>
      </c>
      <c r="B72" s="26" t="s">
        <v>131</v>
      </c>
      <c r="C72" s="22"/>
      <c r="D72" s="22"/>
      <c r="E72" s="22" t="s">
        <v>160</v>
      </c>
      <c r="F72" s="23">
        <v>44</v>
      </c>
      <c r="G72" s="23">
        <f t="shared" ref="G72:S72" si="25">G73</f>
        <v>0</v>
      </c>
      <c r="H72" s="23">
        <v>44</v>
      </c>
      <c r="I72" s="23">
        <v>44</v>
      </c>
      <c r="J72" s="23">
        <f t="shared" si="25"/>
        <v>0</v>
      </c>
      <c r="K72" s="23">
        <f t="shared" si="25"/>
        <v>0</v>
      </c>
      <c r="L72" s="23">
        <v>24</v>
      </c>
      <c r="M72" s="23">
        <f t="shared" si="25"/>
        <v>0</v>
      </c>
      <c r="N72" s="23">
        <f t="shared" si="25"/>
        <v>0</v>
      </c>
      <c r="O72" s="23">
        <v>0</v>
      </c>
      <c r="P72" s="23">
        <v>10</v>
      </c>
      <c r="Q72" s="23">
        <f t="shared" si="25"/>
        <v>32</v>
      </c>
      <c r="R72" s="23">
        <f t="shared" si="25"/>
        <v>12</v>
      </c>
      <c r="S72" s="23">
        <f t="shared" si="25"/>
        <v>0</v>
      </c>
      <c r="T72" s="23">
        <f t="shared" ref="T72" si="26">T73</f>
        <v>0</v>
      </c>
      <c r="U72" s="42"/>
      <c r="V72" s="41"/>
      <c r="W72" s="41"/>
      <c r="X72" s="41"/>
    </row>
    <row r="73" spans="1:24" ht="23" customHeight="1" x14ac:dyDescent="0.35">
      <c r="A73" s="15" t="s">
        <v>132</v>
      </c>
      <c r="B73" s="16" t="s">
        <v>165</v>
      </c>
      <c r="C73" s="15"/>
      <c r="D73" s="15"/>
      <c r="E73" s="15"/>
      <c r="F73" s="15">
        <v>44</v>
      </c>
      <c r="G73" s="15">
        <v>0</v>
      </c>
      <c r="H73" s="15">
        <v>44</v>
      </c>
      <c r="I73" s="15">
        <v>44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32</v>
      </c>
      <c r="R73" s="15">
        <v>12</v>
      </c>
      <c r="S73" s="15">
        <v>0</v>
      </c>
      <c r="T73" s="15">
        <v>0</v>
      </c>
      <c r="U73" s="42"/>
      <c r="V73" s="41"/>
      <c r="W73" s="41"/>
      <c r="X73" s="41"/>
    </row>
    <row r="74" spans="1:24" ht="15.75" customHeight="1" x14ac:dyDescent="0.35">
      <c r="A74" s="57" t="s">
        <v>133</v>
      </c>
      <c r="B74" s="36" t="s">
        <v>123</v>
      </c>
      <c r="C74" s="35"/>
      <c r="D74" s="35"/>
      <c r="E74" s="35">
        <v>6</v>
      </c>
      <c r="F74" s="35">
        <f>H74</f>
        <v>72</v>
      </c>
      <c r="G74" s="35"/>
      <c r="H74" s="35">
        <f>H75+H76</f>
        <v>72</v>
      </c>
      <c r="I74" s="35">
        <f t="shared" ref="I74:S74" si="27">I75+I76</f>
        <v>0</v>
      </c>
      <c r="J74" s="35">
        <f t="shared" si="27"/>
        <v>0</v>
      </c>
      <c r="K74" s="35">
        <f t="shared" si="27"/>
        <v>0</v>
      </c>
      <c r="L74" s="35">
        <f t="shared" si="27"/>
        <v>0</v>
      </c>
      <c r="M74" s="35">
        <f t="shared" si="27"/>
        <v>0</v>
      </c>
      <c r="N74" s="35">
        <f t="shared" si="27"/>
        <v>0</v>
      </c>
      <c r="O74" s="35">
        <f t="shared" si="27"/>
        <v>0</v>
      </c>
      <c r="P74" s="35">
        <f t="shared" si="27"/>
        <v>0</v>
      </c>
      <c r="Q74" s="35">
        <v>36</v>
      </c>
      <c r="R74" s="35">
        <v>36</v>
      </c>
      <c r="S74" s="35">
        <f t="shared" si="27"/>
        <v>0</v>
      </c>
      <c r="T74" s="35">
        <f>T75+T76</f>
        <v>0</v>
      </c>
      <c r="U74" s="42"/>
      <c r="V74" s="41"/>
      <c r="W74" s="41"/>
      <c r="X74" s="41"/>
    </row>
    <row r="75" spans="1:24" ht="15.75" customHeight="1" x14ac:dyDescent="0.35">
      <c r="A75" s="57"/>
      <c r="B75" s="16" t="s">
        <v>124</v>
      </c>
      <c r="C75" s="15"/>
      <c r="D75" s="15"/>
      <c r="E75" s="15"/>
      <c r="F75" s="35">
        <f t="shared" ref="F75:F81" si="28">H75</f>
        <v>72</v>
      </c>
      <c r="G75" s="15"/>
      <c r="H75" s="15">
        <v>72</v>
      </c>
      <c r="I75" s="15">
        <v>0</v>
      </c>
      <c r="J75" s="15">
        <v>0</v>
      </c>
      <c r="K75" s="15">
        <v>0</v>
      </c>
      <c r="L75" s="15"/>
      <c r="M75" s="15">
        <v>0</v>
      </c>
      <c r="N75" s="15">
        <v>0</v>
      </c>
      <c r="O75" s="15">
        <v>0</v>
      </c>
      <c r="P75" s="15">
        <v>0</v>
      </c>
      <c r="Q75" s="15">
        <v>36</v>
      </c>
      <c r="R75" s="15">
        <v>36</v>
      </c>
      <c r="S75" s="15">
        <v>0</v>
      </c>
      <c r="T75" s="15">
        <v>0</v>
      </c>
      <c r="U75" s="42"/>
      <c r="V75" s="41"/>
      <c r="W75" s="41"/>
      <c r="X75" s="41"/>
    </row>
    <row r="76" spans="1:24" ht="16.5" customHeight="1" x14ac:dyDescent="0.35">
      <c r="A76" s="57"/>
      <c r="B76" s="38"/>
      <c r="C76" s="24"/>
      <c r="D76" s="24"/>
      <c r="E76" s="24"/>
      <c r="F76" s="35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42"/>
      <c r="V76" s="41"/>
      <c r="W76" s="41"/>
      <c r="X76" s="41"/>
    </row>
    <row r="77" spans="1:24" ht="16.5" customHeight="1" x14ac:dyDescent="0.35">
      <c r="A77" s="47"/>
      <c r="B77" s="38" t="s">
        <v>173</v>
      </c>
      <c r="C77" s="47"/>
      <c r="D77" s="47"/>
      <c r="E77" s="47"/>
      <c r="F77" s="35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2"/>
      <c r="V77" s="48"/>
      <c r="W77" s="48"/>
      <c r="X77" s="48"/>
    </row>
    <row r="78" spans="1:24" ht="31.5" customHeight="1" x14ac:dyDescent="0.35">
      <c r="A78" s="46" t="s">
        <v>164</v>
      </c>
      <c r="B78" s="38" t="s">
        <v>166</v>
      </c>
      <c r="C78" s="46"/>
      <c r="D78" s="46"/>
      <c r="E78" s="46" t="s">
        <v>171</v>
      </c>
      <c r="F78" s="35">
        <v>10</v>
      </c>
      <c r="G78" s="46"/>
      <c r="H78" s="46">
        <v>10</v>
      </c>
      <c r="I78" s="46">
        <v>10</v>
      </c>
      <c r="J78" s="46"/>
      <c r="K78" s="46"/>
      <c r="L78" s="46">
        <v>24</v>
      </c>
      <c r="M78" s="46"/>
      <c r="N78" s="46"/>
      <c r="O78" s="46"/>
      <c r="P78" s="46">
        <v>10</v>
      </c>
      <c r="Q78" s="46"/>
      <c r="R78" s="46"/>
      <c r="S78" s="46"/>
      <c r="T78" s="46"/>
      <c r="U78" s="42"/>
      <c r="V78" s="45"/>
      <c r="W78" s="45"/>
      <c r="X78" s="45"/>
    </row>
    <row r="79" spans="1:24" ht="16.5" customHeight="1" x14ac:dyDescent="0.35">
      <c r="A79" s="46" t="s">
        <v>133</v>
      </c>
      <c r="B79" s="38" t="s">
        <v>123</v>
      </c>
      <c r="C79" s="46"/>
      <c r="D79" s="46">
        <v>4</v>
      </c>
      <c r="E79" s="46"/>
      <c r="F79" s="35">
        <v>36</v>
      </c>
      <c r="G79" s="46"/>
      <c r="H79" s="46"/>
      <c r="I79" s="46"/>
      <c r="J79" s="46"/>
      <c r="K79" s="46"/>
      <c r="L79" s="46"/>
      <c r="M79" s="46"/>
      <c r="N79" s="46"/>
      <c r="O79" s="46"/>
      <c r="P79" s="46">
        <v>36</v>
      </c>
      <c r="Q79" s="46"/>
      <c r="R79" s="46"/>
      <c r="S79" s="46"/>
      <c r="T79" s="46"/>
      <c r="U79" s="42"/>
      <c r="V79" s="45"/>
      <c r="W79" s="45"/>
      <c r="X79" s="45"/>
    </row>
    <row r="80" spans="1:24" ht="16.5" customHeight="1" x14ac:dyDescent="0.35">
      <c r="A80" s="46"/>
      <c r="B80" s="38"/>
      <c r="C80" s="46"/>
      <c r="D80" s="46"/>
      <c r="E80" s="46"/>
      <c r="F80" s="35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2"/>
      <c r="V80" s="45"/>
      <c r="W80" s="45" t="s">
        <v>167</v>
      </c>
      <c r="X80" s="45"/>
    </row>
    <row r="81" spans="1:24" ht="15.5" x14ac:dyDescent="0.35">
      <c r="A81" s="46" t="s">
        <v>134</v>
      </c>
      <c r="B81" s="36" t="s">
        <v>112</v>
      </c>
      <c r="C81" s="35"/>
      <c r="D81" s="35">
        <v>6</v>
      </c>
      <c r="E81" s="35"/>
      <c r="F81" s="35">
        <f t="shared" si="28"/>
        <v>108</v>
      </c>
      <c r="G81" s="35"/>
      <c r="H81" s="35">
        <f t="shared" si="23"/>
        <v>108</v>
      </c>
      <c r="I81" s="35"/>
      <c r="J81" s="35"/>
      <c r="K81" s="35"/>
      <c r="L81" s="35"/>
      <c r="M81" s="35"/>
      <c r="N81" s="35"/>
      <c r="O81" s="35"/>
      <c r="P81" s="35">
        <v>108</v>
      </c>
      <c r="Q81" s="35">
        <v>0</v>
      </c>
      <c r="R81" s="35">
        <v>0</v>
      </c>
      <c r="S81" s="35">
        <v>0</v>
      </c>
      <c r="T81" s="35">
        <v>0</v>
      </c>
      <c r="U81" s="42"/>
      <c r="V81" s="41"/>
      <c r="W81" s="41"/>
      <c r="X81" s="41"/>
    </row>
    <row r="82" spans="1:24" ht="15.5" customHeight="1" x14ac:dyDescent="0.35">
      <c r="A82" s="61" t="s">
        <v>135</v>
      </c>
      <c r="B82" s="62"/>
      <c r="C82" s="18">
        <v>9</v>
      </c>
      <c r="D82" s="18">
        <v>32</v>
      </c>
      <c r="E82" s="18">
        <v>22</v>
      </c>
      <c r="F82" s="18">
        <f>F81+F79+F78+F73+F71+F70+F69+F67+F65+F64+F63+F62+F59+F53+F51+F48+F34+F31+F25+F22+F17+F8</f>
        <v>5289</v>
      </c>
      <c r="G82" s="29">
        <f t="shared" ref="G82:T82" si="29">G72+G68+G52+G48+G34+G31+G25+G17+G8+G22</f>
        <v>55</v>
      </c>
      <c r="H82" s="29">
        <f t="shared" si="29"/>
        <v>4321</v>
      </c>
      <c r="I82" s="29">
        <f t="shared" si="29"/>
        <v>2678</v>
      </c>
      <c r="J82" s="29">
        <f t="shared" si="29"/>
        <v>1580</v>
      </c>
      <c r="K82" s="29">
        <f t="shared" si="29"/>
        <v>60</v>
      </c>
      <c r="L82" s="29">
        <f>L78+L68+L67+L65+L64+L61+L60+L57+L56+L55+L48+L45+L36+L32+L19+L8</f>
        <v>252</v>
      </c>
      <c r="M82" s="29">
        <f t="shared" si="29"/>
        <v>612</v>
      </c>
      <c r="N82" s="29">
        <f t="shared" si="29"/>
        <v>828</v>
      </c>
      <c r="O82" s="29">
        <f t="shared" si="29"/>
        <v>588</v>
      </c>
      <c r="P82" s="29">
        <f t="shared" si="29"/>
        <v>576</v>
      </c>
      <c r="Q82" s="29">
        <f t="shared" si="29"/>
        <v>600</v>
      </c>
      <c r="R82" s="29">
        <f t="shared" si="29"/>
        <v>660</v>
      </c>
      <c r="S82" s="29">
        <f t="shared" si="29"/>
        <v>312</v>
      </c>
      <c r="T82" s="29">
        <f t="shared" si="29"/>
        <v>216</v>
      </c>
      <c r="U82" s="42"/>
      <c r="V82" s="41"/>
      <c r="W82" s="41"/>
      <c r="X82" s="41"/>
    </row>
    <row r="83" spans="1:24" ht="25.5" customHeight="1" x14ac:dyDescent="0.35">
      <c r="A83" s="55" t="s">
        <v>136</v>
      </c>
      <c r="B83" s="55"/>
      <c r="C83" s="3"/>
      <c r="D83" s="3"/>
      <c r="E83" s="3"/>
      <c r="F83" s="3">
        <f>SUM(N83:T83)</f>
        <v>252</v>
      </c>
      <c r="G83" s="3"/>
      <c r="H83" s="3"/>
      <c r="I83" s="3"/>
      <c r="J83" s="3"/>
      <c r="K83" s="3"/>
      <c r="L83" s="3"/>
      <c r="M83" s="3"/>
      <c r="N83" s="3">
        <v>36</v>
      </c>
      <c r="O83" s="3">
        <v>24</v>
      </c>
      <c r="P83" s="3">
        <v>36</v>
      </c>
      <c r="Q83" s="3">
        <v>12</v>
      </c>
      <c r="R83" s="3">
        <v>60</v>
      </c>
      <c r="S83" s="3">
        <f>4*12</f>
        <v>48</v>
      </c>
      <c r="T83" s="3">
        <f>3*12</f>
        <v>36</v>
      </c>
      <c r="U83" s="42"/>
      <c r="V83" s="41"/>
      <c r="W83" s="41"/>
      <c r="X83" s="41"/>
    </row>
    <row r="84" spans="1:24" ht="15" customHeight="1" x14ac:dyDescent="0.35">
      <c r="A84" s="3" t="s">
        <v>137</v>
      </c>
      <c r="B84" s="6" t="s">
        <v>138</v>
      </c>
      <c r="C84" s="55"/>
      <c r="D84" s="55"/>
      <c r="E84" s="55"/>
      <c r="F84" s="3">
        <v>144</v>
      </c>
      <c r="G84" s="15"/>
      <c r="H84" s="15"/>
      <c r="I84" s="15"/>
      <c r="J84" s="57"/>
      <c r="K84" s="57"/>
      <c r="L84" s="57"/>
      <c r="M84" s="15"/>
      <c r="N84" s="15"/>
      <c r="O84" s="15"/>
      <c r="P84" s="15"/>
      <c r="Q84" s="15"/>
      <c r="R84" s="15"/>
      <c r="S84" s="15"/>
      <c r="T84" s="15">
        <v>144</v>
      </c>
      <c r="U84" s="42"/>
      <c r="V84" s="41"/>
      <c r="W84" s="41"/>
      <c r="X84" s="41"/>
    </row>
    <row r="85" spans="1:24" x14ac:dyDescent="0.35">
      <c r="A85" s="3" t="s">
        <v>139</v>
      </c>
      <c r="B85" s="6" t="s">
        <v>168</v>
      </c>
      <c r="C85" s="55"/>
      <c r="D85" s="55"/>
      <c r="E85" s="55"/>
      <c r="F85" s="3">
        <f>T85+S85+R85+Q85+P85+O85+N85+M85</f>
        <v>216</v>
      </c>
      <c r="G85" s="15"/>
      <c r="H85" s="15"/>
      <c r="I85" s="15"/>
      <c r="J85" s="57"/>
      <c r="K85" s="57"/>
      <c r="L85" s="57"/>
      <c r="M85" s="15"/>
      <c r="N85" s="15"/>
      <c r="O85" s="15"/>
      <c r="P85" s="15"/>
      <c r="Q85" s="15"/>
      <c r="R85" s="15"/>
      <c r="S85" s="15"/>
      <c r="T85" s="15">
        <v>216</v>
      </c>
      <c r="U85" s="2"/>
      <c r="V85" s="56"/>
      <c r="W85" s="56"/>
      <c r="X85" s="1"/>
    </row>
    <row r="86" spans="1:24" ht="15.5" x14ac:dyDescent="0.35">
      <c r="A86" s="3"/>
      <c r="B86" s="6"/>
      <c r="C86" s="55"/>
      <c r="D86" s="55"/>
      <c r="E86" s="55"/>
      <c r="F86" s="3">
        <v>5940</v>
      </c>
      <c r="G86" s="15"/>
      <c r="H86" s="15"/>
      <c r="I86" s="15"/>
      <c r="J86" s="57"/>
      <c r="K86" s="57"/>
      <c r="L86" s="57"/>
      <c r="M86" s="32">
        <f>M85+M84+M83+M7+M25+M31+M34+M46+M51+M67+M71+M74+M81</f>
        <v>612</v>
      </c>
      <c r="N86" s="32">
        <f>N85+N84+N83+N7+N25+N31+N34+N46+N51+N67+N71+N74+N81</f>
        <v>864</v>
      </c>
      <c r="O86" s="32">
        <f>O85+O84+O83+O7+O25+O31+O34+O46+O51+O67+O71+O74+O81</f>
        <v>612</v>
      </c>
      <c r="P86" s="32">
        <v>864</v>
      </c>
      <c r="Q86" s="32">
        <v>612</v>
      </c>
      <c r="R86" s="32">
        <v>900</v>
      </c>
      <c r="S86" s="32">
        <f>S85+S84+S83+S7+S25+S31+S34+S46+S51+S67+S71+S74+S81</f>
        <v>612</v>
      </c>
      <c r="T86" s="32">
        <f>T85+T84+T83+T7+T25+T31+T34+T46+T51+T67+T71+T74+T81</f>
        <v>828</v>
      </c>
      <c r="U86" s="42"/>
      <c r="V86" s="41"/>
      <c r="W86" s="41"/>
      <c r="X86" s="41"/>
    </row>
    <row r="87" spans="1:24" ht="15.5" x14ac:dyDescent="0.35">
      <c r="A87" s="63" t="s">
        <v>140</v>
      </c>
      <c r="B87" s="63"/>
      <c r="C87" s="63"/>
      <c r="D87" s="63"/>
      <c r="E87" s="63"/>
      <c r="F87" s="63"/>
      <c r="G87" s="64" t="s">
        <v>135</v>
      </c>
      <c r="H87" s="65" t="s">
        <v>141</v>
      </c>
      <c r="I87" s="65"/>
      <c r="J87" s="65"/>
      <c r="K87" s="65"/>
      <c r="L87" s="65"/>
      <c r="M87" s="27">
        <f>M7+M25+M31+M34+M46</f>
        <v>612</v>
      </c>
      <c r="N87" s="30">
        <f>N7+N25+N31+N34+N46</f>
        <v>828</v>
      </c>
      <c r="O87" s="30">
        <f>O7+O25+O31+O34+O46</f>
        <v>588</v>
      </c>
      <c r="P87" s="30">
        <v>576</v>
      </c>
      <c r="Q87" s="30">
        <f>Q7+Q25+Q31+Q34+Q46</f>
        <v>600</v>
      </c>
      <c r="R87" s="30">
        <f>R7+R25+R31+R34+R46</f>
        <v>660</v>
      </c>
      <c r="S87" s="30">
        <f>S7+S25+S31+S34+S46</f>
        <v>312</v>
      </c>
      <c r="T87" s="30">
        <f>T7+T25+T31+T34+T46</f>
        <v>216</v>
      </c>
      <c r="U87" s="66"/>
      <c r="V87" s="66"/>
      <c r="W87" s="66"/>
      <c r="X87" s="66"/>
    </row>
    <row r="88" spans="1:24" ht="15.5" x14ac:dyDescent="0.35">
      <c r="A88" s="63"/>
      <c r="B88" s="63"/>
      <c r="C88" s="63"/>
      <c r="D88" s="63"/>
      <c r="E88" s="63"/>
      <c r="F88" s="63"/>
      <c r="G88" s="64"/>
      <c r="H88" s="65" t="s">
        <v>142</v>
      </c>
      <c r="I88" s="65"/>
      <c r="J88" s="65"/>
      <c r="K88" s="65"/>
      <c r="L88" s="65"/>
      <c r="M88" s="27">
        <f>M74</f>
        <v>0</v>
      </c>
      <c r="N88" s="31">
        <f t="shared" ref="N88:T88" si="30">N74</f>
        <v>0</v>
      </c>
      <c r="O88" s="31">
        <f t="shared" si="30"/>
        <v>0</v>
      </c>
      <c r="P88" s="31">
        <f t="shared" si="30"/>
        <v>0</v>
      </c>
      <c r="Q88" s="31">
        <f t="shared" si="30"/>
        <v>36</v>
      </c>
      <c r="R88" s="31" t="s">
        <v>175</v>
      </c>
      <c r="S88" s="31">
        <f t="shared" si="30"/>
        <v>0</v>
      </c>
      <c r="T88" s="31">
        <f t="shared" si="30"/>
        <v>0</v>
      </c>
      <c r="U88" s="66"/>
      <c r="V88" s="67"/>
      <c r="W88" s="67"/>
      <c r="X88" s="67"/>
    </row>
    <row r="89" spans="1:24" ht="29.25" customHeight="1" x14ac:dyDescent="0.35">
      <c r="A89" s="63"/>
      <c r="B89" s="63"/>
      <c r="C89" s="63"/>
      <c r="D89" s="63"/>
      <c r="E89" s="63"/>
      <c r="F89" s="63"/>
      <c r="G89" s="64"/>
      <c r="H89" s="65" t="s">
        <v>143</v>
      </c>
      <c r="I89" s="65"/>
      <c r="J89" s="65"/>
      <c r="K89" s="65"/>
      <c r="L89" s="65"/>
      <c r="M89" s="30">
        <f>M81+M67+M51+M71+M84</f>
        <v>0</v>
      </c>
      <c r="N89" s="30">
        <f>N81+N67+N51+N71+N84</f>
        <v>0</v>
      </c>
      <c r="O89" s="30">
        <f>O81+O67+O51+O71+O84</f>
        <v>0</v>
      </c>
      <c r="P89" s="30">
        <v>252</v>
      </c>
      <c r="Q89" s="30">
        <f>Q81+Q67+Q51+Q71+Q84</f>
        <v>0</v>
      </c>
      <c r="R89" s="30">
        <f>R81+R67+R51+R71+R84</f>
        <v>144</v>
      </c>
      <c r="S89" s="30">
        <f>S81+S67+S51+S71+S84</f>
        <v>252</v>
      </c>
      <c r="T89" s="30" t="s">
        <v>169</v>
      </c>
      <c r="U89" s="66"/>
      <c r="V89" s="67"/>
      <c r="W89" s="67"/>
      <c r="X89" s="67"/>
    </row>
    <row r="90" spans="1:24" ht="15.5" x14ac:dyDescent="0.35">
      <c r="A90" s="63"/>
      <c r="B90" s="63"/>
      <c r="C90" s="63"/>
      <c r="D90" s="63"/>
      <c r="E90" s="63"/>
      <c r="F90" s="63"/>
      <c r="G90" s="64"/>
      <c r="H90" s="65" t="s">
        <v>144</v>
      </c>
      <c r="I90" s="65"/>
      <c r="J90" s="65"/>
      <c r="K90" s="65"/>
      <c r="L90" s="65"/>
      <c r="M90" s="27">
        <v>0</v>
      </c>
      <c r="N90" s="27">
        <v>4</v>
      </c>
      <c r="O90" s="27">
        <v>2</v>
      </c>
      <c r="P90" s="27">
        <v>4</v>
      </c>
      <c r="Q90" s="27">
        <v>1</v>
      </c>
      <c r="R90" s="27">
        <v>5</v>
      </c>
      <c r="S90" s="27">
        <v>4</v>
      </c>
      <c r="T90" s="27">
        <v>3</v>
      </c>
      <c r="U90" s="66"/>
      <c r="V90" s="67"/>
      <c r="W90" s="67"/>
      <c r="X90" s="67"/>
    </row>
    <row r="91" spans="1:24" ht="15.5" x14ac:dyDescent="0.35">
      <c r="A91" s="63"/>
      <c r="B91" s="63"/>
      <c r="C91" s="63"/>
      <c r="D91" s="63"/>
      <c r="E91" s="63"/>
      <c r="F91" s="63"/>
      <c r="G91" s="64"/>
      <c r="H91" s="65" t="s">
        <v>145</v>
      </c>
      <c r="I91" s="65"/>
      <c r="J91" s="65"/>
      <c r="K91" s="65"/>
      <c r="L91" s="65"/>
      <c r="M91" s="27">
        <v>0</v>
      </c>
      <c r="N91" s="27">
        <v>9</v>
      </c>
      <c r="O91" s="27">
        <v>2</v>
      </c>
      <c r="P91" s="27">
        <v>4</v>
      </c>
      <c r="Q91" s="27">
        <v>4</v>
      </c>
      <c r="R91" s="27">
        <v>5</v>
      </c>
      <c r="S91" s="27">
        <v>3</v>
      </c>
      <c r="T91" s="27">
        <v>3</v>
      </c>
      <c r="U91" s="66"/>
      <c r="V91" s="67"/>
      <c r="W91" s="67"/>
      <c r="X91" s="67"/>
    </row>
    <row r="92" spans="1:24" ht="15.5" x14ac:dyDescent="0.35">
      <c r="A92" s="63"/>
      <c r="B92" s="63"/>
      <c r="C92" s="63"/>
      <c r="D92" s="63"/>
      <c r="E92" s="63"/>
      <c r="F92" s="63"/>
      <c r="G92" s="64"/>
      <c r="H92" s="65" t="s">
        <v>146</v>
      </c>
      <c r="I92" s="65"/>
      <c r="J92" s="65"/>
      <c r="K92" s="65"/>
      <c r="L92" s="65"/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66"/>
      <c r="V92" s="67"/>
      <c r="W92" s="67"/>
      <c r="X92" s="67"/>
    </row>
    <row r="95" spans="1:24" x14ac:dyDescent="0.35">
      <c r="M95">
        <f>M86-612</f>
        <v>0</v>
      </c>
      <c r="N95">
        <f>N86-864</f>
        <v>0</v>
      </c>
      <c r="O95">
        <f t="shared" ref="O95" si="31">O86-612</f>
        <v>0</v>
      </c>
      <c r="P95">
        <f t="shared" ref="P95" si="32">P86-864</f>
        <v>0</v>
      </c>
      <c r="Q95">
        <f t="shared" ref="Q95" si="33">Q86-612</f>
        <v>0</v>
      </c>
      <c r="R95">
        <f>R86-900</f>
        <v>0</v>
      </c>
      <c r="S95">
        <f t="shared" ref="S95" si="34">S86-612</f>
        <v>0</v>
      </c>
      <c r="T95">
        <f t="shared" ref="T95" si="35">T86-864</f>
        <v>-36</v>
      </c>
    </row>
  </sheetData>
  <mergeCells count="58">
    <mergeCell ref="U1:X1"/>
    <mergeCell ref="F2:F5"/>
    <mergeCell ref="G2:G5"/>
    <mergeCell ref="U5:X5"/>
    <mergeCell ref="P3:P5"/>
    <mergeCell ref="N3:N5"/>
    <mergeCell ref="O3:O5"/>
    <mergeCell ref="Q3:Q5"/>
    <mergeCell ref="U4:X4"/>
    <mergeCell ref="U3:X3"/>
    <mergeCell ref="T3:T5"/>
    <mergeCell ref="H2:L2"/>
    <mergeCell ref="M2:N2"/>
    <mergeCell ref="Q2:R2"/>
    <mergeCell ref="S2:T2"/>
    <mergeCell ref="U2:X2"/>
    <mergeCell ref="A87:F92"/>
    <mergeCell ref="G87:G92"/>
    <mergeCell ref="H87:L87"/>
    <mergeCell ref="U87:X87"/>
    <mergeCell ref="H88:L88"/>
    <mergeCell ref="H92:L92"/>
    <mergeCell ref="U92:X92"/>
    <mergeCell ref="U91:X91"/>
    <mergeCell ref="U88:X88"/>
    <mergeCell ref="H89:L89"/>
    <mergeCell ref="U89:X89"/>
    <mergeCell ref="H90:L90"/>
    <mergeCell ref="U90:X90"/>
    <mergeCell ref="H91:L91"/>
    <mergeCell ref="V85:W85"/>
    <mergeCell ref="J86:L86"/>
    <mergeCell ref="J85:L85"/>
    <mergeCell ref="A74:A76"/>
    <mergeCell ref="A53:A58"/>
    <mergeCell ref="A82:B82"/>
    <mergeCell ref="C86:E86"/>
    <mergeCell ref="C85:E85"/>
    <mergeCell ref="A83:B83"/>
    <mergeCell ref="C84:E84"/>
    <mergeCell ref="J84:L84"/>
    <mergeCell ref="C6:E6"/>
    <mergeCell ref="I3:J3"/>
    <mergeCell ref="K3:K5"/>
    <mergeCell ref="L3:L5"/>
    <mergeCell ref="M3:M5"/>
    <mergeCell ref="I4:I5"/>
    <mergeCell ref="J4:J5"/>
    <mergeCell ref="H3:H5"/>
    <mergeCell ref="R3:R5"/>
    <mergeCell ref="S3:S5"/>
    <mergeCell ref="A1:A5"/>
    <mergeCell ref="C1:E4"/>
    <mergeCell ref="F1:G1"/>
    <mergeCell ref="H1:L1"/>
    <mergeCell ref="O2:P2"/>
    <mergeCell ref="M1:T1"/>
    <mergeCell ref="B1:B5"/>
  </mergeCells>
  <pageMargins left="0.25" right="0.25" top="0.75" bottom="0.75" header="0.3" footer="0.3"/>
  <pageSetup paperSize="9" scale="75" orientation="landscape" r:id="rId1"/>
  <rowBreaks count="2" manualBreakCount="2">
    <brk id="33" max="19" man="1"/>
    <brk id="6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4</cp:lastModifiedBy>
  <cp:lastPrinted>2022-09-02T06:03:50Z</cp:lastPrinted>
  <dcterms:created xsi:type="dcterms:W3CDTF">2019-07-04T07:57:15Z</dcterms:created>
  <dcterms:modified xsi:type="dcterms:W3CDTF">2023-09-15T12:20:56Z</dcterms:modified>
</cp:coreProperties>
</file>